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60" tabRatio="848" firstSheet="13" activeTab="13"/>
  </bookViews>
  <sheets>
    <sheet name="Verificare" sheetId="1" state="veryHidden" r:id="rId1"/>
    <sheet name="1.1 Carti, capit, proc, review" sheetId="2" state="veryHidden" r:id="rId2"/>
    <sheet name="1.2 Manuale" sheetId="3" state="veryHidden" r:id="rId3"/>
    <sheet name="1.3 Brevete" sheetId="4" state="veryHidden" r:id="rId4"/>
    <sheet name="1.4 Proiecte &amp; Programe" sheetId="5" state="veryHidden" r:id="rId5"/>
    <sheet name="2 Articole" sheetId="6" state="veryHidden" r:id="rId6"/>
    <sheet name="3.1 Citari" sheetId="7" state="veryHidden" r:id="rId7"/>
    <sheet name="Citari-Detaliate" sheetId="8" state="veryHidden" r:id="rId8"/>
    <sheet name="3.2 h-index" sheetId="9" state="veryHidden" r:id="rId9"/>
    <sheet name="4 Prestigiul stiintific" sheetId="10" state="veryHidden" r:id="rId10"/>
    <sheet name="Punctaje Fizica" sheetId="11" state="veryHidden" r:id="rId11"/>
    <sheet name="INSTRUCTIUNI" sheetId="12" state="veryHidden" r:id="rId12"/>
    <sheet name="Comisia de concurs" sheetId="13" state="veryHidden" r:id="rId13"/>
    <sheet name="Mesaj" sheetId="14" r:id="rId14"/>
  </sheets>
  <definedNames>
    <definedName name="Laboratoare">#REF!</definedName>
    <definedName name="_xlnm.Print_Area" localSheetId="4">'1.4 Proiecte &amp; Programe'!$A$1:$G$41</definedName>
  </definedNames>
  <calcPr fullCalcOnLoad="1"/>
</workbook>
</file>

<file path=xl/sharedStrings.xml><?xml version="1.0" encoding="utf-8"?>
<sst xmlns="http://schemas.openxmlformats.org/spreadsheetml/2006/main" count="314" uniqueCount="215">
  <si>
    <t>Nr. crt.</t>
  </si>
  <si>
    <t>AVIZAT:</t>
  </si>
  <si>
    <t xml:space="preserve">Nr. de autori </t>
  </si>
  <si>
    <t>INSTITUTUL NATIONAL DE CERCETARE-DEZVOLTARE PENTRU FIZICA LASERILOR, PLASMEI SI RADIATIEI, INCDFLPR
Str. Atomistilor, Nr. 409, P.O. Box MG-36, Magurele
Bucuresti 077125, ROMANIA</t>
  </si>
  <si>
    <t>Nume1, P1; Nume2, P2; "Titlu"; REVISTA vol (numar) primapag-ultimapag (anul).</t>
  </si>
  <si>
    <r>
      <t>Punctaj</t>
    </r>
    <r>
      <rPr>
        <b/>
        <vertAlign val="superscript"/>
        <sz val="11"/>
        <color indexed="8"/>
        <rFont val="Calibri"/>
        <family val="2"/>
      </rPr>
      <t xml:space="preserve"> </t>
    </r>
  </si>
  <si>
    <r>
      <t xml:space="preserve">(*) </t>
    </r>
    <r>
      <rPr>
        <sz val="9"/>
        <rFont val="Calibri"/>
        <family val="2"/>
      </rPr>
      <t>Se respecta formatul:</t>
    </r>
  </si>
  <si>
    <t>Punctaj</t>
  </si>
  <si>
    <t>NUME</t>
  </si>
  <si>
    <t>Prenume:</t>
  </si>
  <si>
    <t>Functia actuala:</t>
  </si>
  <si>
    <t>I=</t>
  </si>
  <si>
    <t>P=</t>
  </si>
  <si>
    <t>Citari in reviste ISI</t>
  </si>
  <si>
    <t>Titlu</t>
  </si>
  <si>
    <t>Autor/Editor</t>
  </si>
  <si>
    <t>Trebuie anexata dovada aprobarii brevetului</t>
  </si>
  <si>
    <t>Total A1.4</t>
  </si>
  <si>
    <t>C=</t>
  </si>
  <si>
    <t>Valoare indicator</t>
  </si>
  <si>
    <t>Titlu/Editura/ISBN</t>
  </si>
  <si>
    <t xml:space="preserve">FISA DE CALCUL A PUNCTAJULUI CANDIDATULUI PENTRU TITLUL STIINTIFIC  </t>
  </si>
  <si>
    <t>Se completeaza doar celulele colorate</t>
  </si>
  <si>
    <t>Functia vizata:</t>
  </si>
  <si>
    <t>Articolul 2</t>
  </si>
  <si>
    <t>Articolul 3</t>
  </si>
  <si>
    <t xml:space="preserve">Citarea 1;
Citarea 2;
Citarea 3;
</t>
  </si>
  <si>
    <t>Scor de influenta absolut ISI</t>
  </si>
  <si>
    <t>Laborator/Sectia/Filiala:</t>
  </si>
  <si>
    <t>Factor de impact ISI</t>
  </si>
  <si>
    <t>National</t>
  </si>
  <si>
    <t>International</t>
  </si>
  <si>
    <t>Cărţi în edituri internaţionale recunoscute Web of Science în calitate de autor</t>
  </si>
  <si>
    <t>Capitole de cărţi în edituri naţionale sau alte edituri internaţionale ca autor</t>
  </si>
  <si>
    <t>Lucrări in extenso (cel puţin 3 pagini) publicate în Proceedings-uri indexate ISI</t>
  </si>
  <si>
    <t>Director/responsabil/coordonator pentru programe de studii, programe de formare continuă, proiecte educaţionale şi proiecte de infrastructură (proiectele de cercetare se exclud)</t>
  </si>
  <si>
    <t>Director/responsabil pentru proiecte de cercetare în valoare Vi euro câştigate prin competiţie naţională sau internaţională (proiectele de la punctul 9 se exclud). Sumele în lei sau în alte valute se convertesc în euro la cursul mediu din anul respectiv conform www.bnr.ro pentru perioada de după 1999 şi la cursul din 1999 pentru perioada anterioară. 
Responsabilii de proiect sunt cei care conduc o echipă de cercetare, fiind menţionaţi ca atare în proiectul depus; în cazul lor se consideră doar suma aferentă echipei conduse.</t>
  </si>
  <si>
    <t>Cărţi în edituri internaţionale recunoscute Web of Science în calitate de editor</t>
  </si>
  <si>
    <t>Tipul activitatilor</t>
  </si>
  <si>
    <t>Proceedings-uri indexate ISI</t>
  </si>
  <si>
    <t>Categorie</t>
  </si>
  <si>
    <t>International WOS</t>
  </si>
  <si>
    <t>Intenational WOS</t>
  </si>
  <si>
    <t>National/Intenational non-WOS</t>
  </si>
  <si>
    <t>Review-uri în reviste cotate ISI</t>
  </si>
  <si>
    <t>Capitole de cărţi în edituri internaţionale recunoscute Web of Science în calitate de autor</t>
  </si>
  <si>
    <t>Review-National/Intenational</t>
  </si>
  <si>
    <t xml:space="preserve">Editura </t>
  </si>
  <si>
    <t>Cărţi in edituri naţionale sau alte edituri internaţionale ca autor</t>
  </si>
  <si>
    <t>Manuale, îndrumare de laborator în edituri naţionale sau alte edituri internaţionale ca autor, note interne, prezentări susţinute pentru aprobarea analizelor de date în cadrul colaborărilor mari</t>
  </si>
  <si>
    <t>Tip</t>
  </si>
  <si>
    <t>Tip de proiect</t>
  </si>
  <si>
    <t>*proiectele de cercetare se exclud</t>
  </si>
  <si>
    <t>Indicele Hirsch</t>
  </si>
  <si>
    <t>Brevete de inventie</t>
  </si>
  <si>
    <t>Articole in reviste ISI Thomson</t>
  </si>
  <si>
    <t>Articole in reviste  ISI, candidatul este prim autor</t>
  </si>
  <si>
    <t>Punctaul total CNATDCU: T=A+P/2+I/2+C/20+h/5</t>
  </si>
  <si>
    <t>1. Activitatea didactica si profesionala (A):</t>
  </si>
  <si>
    <t>2. Activitatea de cercetare:</t>
  </si>
  <si>
    <t>3. Recunoasterea si impactul activitatii:</t>
  </si>
  <si>
    <t>A=</t>
  </si>
  <si>
    <t>Criterii minimale:</t>
  </si>
  <si>
    <t xml:space="preserve"> 2. ACTIVITATEA DE CERCETARE 
Lucrari publicate in reviste cotate ISI</t>
  </si>
  <si>
    <t xml:space="preserve">Tip </t>
  </si>
  <si>
    <t xml:space="preserve">1. ACTIVITATEA DIDACTICA SI PROFESIONALA
 1.2 Manuale, indrumare de laborator, note interne, prezentari* </t>
  </si>
  <si>
    <t xml:space="preserve"> </t>
  </si>
  <si>
    <t>1. ACTIVITATEA DIDACTICA SI PROFESIONALA
 1.3 Brevete de inventie</t>
  </si>
  <si>
    <t>Total A1.1</t>
  </si>
  <si>
    <t>Total A1.2</t>
  </si>
  <si>
    <t>Total A1.3</t>
  </si>
  <si>
    <t>1. ACTIVITATEA DIDACTICA SI PROFESIONALA
 1.4 Proiecte de cercetare/ Programe de studii</t>
  </si>
  <si>
    <t>Total I</t>
  </si>
  <si>
    <t>Total P</t>
  </si>
  <si>
    <t>3. RECUNOASTEREA SI IMPACTUL ACTIVITATII 
3.1 Citari*</t>
  </si>
  <si>
    <r>
      <t xml:space="preserve">** </t>
    </r>
    <r>
      <rPr>
        <sz val="9"/>
        <rFont val="Calibri"/>
        <family val="2"/>
      </rPr>
      <t>Se respecta formatul:</t>
    </r>
  </si>
  <si>
    <t>Autori / Titlu Lucrare / Revista**</t>
  </si>
  <si>
    <t xml:space="preserve">Brevete de invenţie </t>
  </si>
  <si>
    <t>Brevete de invenţie</t>
  </si>
  <si>
    <t>Total C</t>
  </si>
  <si>
    <t>Nr. ctr.</t>
  </si>
  <si>
    <t>Nr. de citari</t>
  </si>
  <si>
    <t>Numele Directorului/
Responsabil Proiect</t>
  </si>
  <si>
    <t>Valoare Proiect 
(euro/INFLPR)</t>
  </si>
  <si>
    <t>Denumire proiect/Acronim/ 
Numar contract/Finantator/Perioada</t>
  </si>
  <si>
    <t>Nr. autori</t>
  </si>
  <si>
    <t xml:space="preserve">Punctaj </t>
  </si>
  <si>
    <t>Factor ISI/
Nr. Autori</t>
  </si>
  <si>
    <t>Scor influenta/
Nr. Autori</t>
  </si>
  <si>
    <t xml:space="preserve">Scor influenta autor/
corespondent/prim </t>
  </si>
  <si>
    <r>
      <t>Articole care citeaza</t>
    </r>
    <r>
      <rPr>
        <b/>
        <vertAlign val="superscript"/>
        <sz val="11"/>
        <color indexed="8"/>
        <rFont val="Calibri"/>
        <family val="2"/>
      </rPr>
      <t xml:space="preserve"> (*) </t>
    </r>
    <r>
      <rPr>
        <b/>
        <sz val="11"/>
        <color indexed="8"/>
        <rFont val="Calibri"/>
        <family val="2"/>
      </rPr>
      <t>/autori, titlu, revista, an</t>
    </r>
  </si>
  <si>
    <t>Autori/Titlu Lucrare/Revista</t>
  </si>
  <si>
    <t>Autori/Titlu brevet/Nr. brevet</t>
  </si>
  <si>
    <t>*prezentari sustinute pentru aprobarea analizelor de date in cadrul colaborarilor mari</t>
  </si>
  <si>
    <t>*Citari in reviste stiintifice cu factor de impact care se regasesc in InCites Journal Citation Reports sau in carţi in edituri recunoscute Web of Science. Nu se iau in considerare citarile provenind din articole care au ca autor sau coautor candidatul.</t>
  </si>
  <si>
    <t>Articolul 1</t>
  </si>
  <si>
    <t>Nr. efectiv autori</t>
  </si>
  <si>
    <t>Nr autori</t>
  </si>
  <si>
    <t>3. RECUNOASTEREA SI IMPACTUL ACTIVITATII 
3.1 Citari detaliate</t>
  </si>
  <si>
    <t>*Reviste stiintifice cu factor de impact care se regasesc în InCites Journal Citation Reports sau in carti in edituri recunoscute Web of Science. Nu se iau in considerare citarile provenind din articole care au ca autor sau coautor candidatul</t>
  </si>
  <si>
    <t>Autori / Titlu Lucrare / Revista*</t>
  </si>
  <si>
    <t>Dublu-click pentru a insera un rand nou</t>
  </si>
  <si>
    <t>Inserare rand nou</t>
  </si>
  <si>
    <t>randul anterior trebuie sa nu fie completat</t>
  </si>
  <si>
    <t>Articole</t>
  </si>
  <si>
    <t>se va respecta formatul: Nume1, P1; Nume2, P2; "Titlu"; REVISTA vol (numar) primapag-ultimapag (anul)</t>
  </si>
  <si>
    <t>Carti</t>
  </si>
  <si>
    <t>Brevete</t>
  </si>
  <si>
    <t>trebuie anexata dovada aprobarii brevetului</t>
  </si>
  <si>
    <t>Citari</t>
  </si>
  <si>
    <t>nu trebuie sa fi dat copy altor campuri inainte de inserararea randului</t>
  </si>
  <si>
    <t>WOS</t>
  </si>
  <si>
    <t>WEB of SCIENCE</t>
  </si>
  <si>
    <t>Proiecte de cercetare/ Programe de studii</t>
  </si>
  <si>
    <t>scorul de influenta absolut al revistei stiintifice in care a fost publicat articolul, corespunzator anului de publicare al acetuia conform cu www.eigenfactor.org pentru articolele publicate pana in  2006 si Journal Citation Reports (ISI Web of Science) incepand cu anul 2007; in cazul in care anul de publicare nu se gaseste in baza de date, se va alege anul cel mai apropiat</t>
  </si>
  <si>
    <t>citari in reviste stiintifice cu factor de impact care se regasesc in InCites Journal Citation Reports sau in carţi ale editurilor recunoscute Web of Science</t>
  </si>
  <si>
    <t>in cazul in care publicatiilor HEPP(High Energy Particle Physics) cu un numar mare de autori, daca articolul are la baza o nota interna a carei aprobare in vederea trimiterii la publicare a fost sustinuta de catre autor, atunci autorul este considerat prim autor</t>
  </si>
  <si>
    <t>h-index</t>
  </si>
  <si>
    <t>se va considera baza de data ISI Web of Science</t>
  </si>
  <si>
    <t>facilitarea verificarii datelor privind activitatea de cercetare si recunoasterea impactului activitatii</t>
  </si>
  <si>
    <t>INSTRUCTIUNI</t>
  </si>
  <si>
    <t>editurile recunoscute Web of Sicence se gasesc pe site-ul WEB of Science- Master Book List- Publisher (http://wokinfo.com/mbl)</t>
  </si>
  <si>
    <t>nu se iau in considerare articolele la care autorii sunt indicati in ordine alfabetica a numelui si candidatul este prim-autor exclusiv datorita numelui acestuia si ordonarii alfabetice</t>
  </si>
  <si>
    <t>pot fi considerate la pagina 1.1.CARTI sau 2. ARTICOLE, o singura data, la alegera candidatului</t>
  </si>
  <si>
    <t>responsabilii de proiect sunt cei care conduc o echipa de cercetare, fiind mentionati ca atare in proiectul depus - se considera doar suma aferenta echipei conduse</t>
  </si>
  <si>
    <t>Total A1.1.1</t>
  </si>
  <si>
    <t>Total A1.1.2</t>
  </si>
  <si>
    <t>A1.1.1 Carti si Capitole de carti</t>
  </si>
  <si>
    <t>A1.1.2 Proceedings-uri indexate ISI</t>
  </si>
  <si>
    <t>A1.1.3 Review-uri in reviste cotate ISI</t>
  </si>
  <si>
    <t>Total A1.1.3</t>
  </si>
  <si>
    <r>
      <t xml:space="preserve">Institutia/Departament/Oras/Tara/Proiect
(se completeaza doar pentru </t>
    </r>
    <r>
      <rPr>
        <b/>
        <i/>
        <sz val="11"/>
        <color indexed="8"/>
        <rFont val="Calibri"/>
        <family val="2"/>
      </rPr>
      <t>Prezentare</t>
    </r>
    <r>
      <rPr>
        <b/>
        <sz val="11"/>
        <color indexed="8"/>
        <rFont val="Calibri"/>
        <family val="2"/>
      </rPr>
      <t>)</t>
    </r>
  </si>
  <si>
    <t>Carti, capitole de carti, proceeding ISI, review ISI</t>
  </si>
  <si>
    <t>1. ACTIVITATEA DIDACTICA SI PROFESIONALA
 1.1 Carti/capitole carti - autor/editor - editura nationala/internationala - Reviews cotate ISI - Proceedings indexate ISI</t>
  </si>
  <si>
    <t>Manuale, indrumare laborator, note interne, prezentari</t>
  </si>
  <si>
    <t>Proiecte de cercetare, programe de studii</t>
  </si>
  <si>
    <t>Lucrarile de tip "Article. Proceedings paper"</t>
  </si>
  <si>
    <t>3. RECUNOASTEREA SI IMPACTUL ACTIVITATII 
3.2 Indicele Hirsch</t>
  </si>
  <si>
    <t>h-index*</t>
  </si>
  <si>
    <t>*h-index conform ResearcherID</t>
  </si>
  <si>
    <t xml:space="preserve"> Indicele Hirsch</t>
  </si>
  <si>
    <t>h-index=</t>
  </si>
  <si>
    <t>A ≥ 2, I ≥ 4, P ≥ 4, C ≥ 40, h ≥ 10, T ≥ 12</t>
  </si>
  <si>
    <t>CS 1</t>
  </si>
  <si>
    <r>
      <t xml:space="preserve">
Pentru accesarea documentului faceti click pe butonul "</t>
    </r>
    <r>
      <rPr>
        <b/>
        <sz val="14"/>
        <color indexed="10"/>
        <rFont val="Calibri"/>
        <family val="2"/>
      </rPr>
      <t>Enable Content</t>
    </r>
    <r>
      <rPr>
        <b/>
        <sz val="14"/>
        <color indexed="8"/>
        <rFont val="Calibri"/>
        <family val="2"/>
      </rPr>
      <t>"
Exemplu</t>
    </r>
  </si>
  <si>
    <t>Grup de cercetare</t>
  </si>
  <si>
    <t>*</t>
  </si>
  <si>
    <t>% de manopera platit echipei de cercetare din proiectele castigate</t>
  </si>
  <si>
    <t>**</t>
  </si>
  <si>
    <t>tinerii cercetatori si studentii doctorali trimisi la specializare/stagii de lucru</t>
  </si>
  <si>
    <r>
      <t>Punctaj</t>
    </r>
    <r>
      <rPr>
        <b/>
        <vertAlign val="superscript"/>
        <sz val="11"/>
        <color indexed="8"/>
        <rFont val="Calibri"/>
        <family val="2"/>
      </rPr>
      <t>1</t>
    </r>
  </si>
  <si>
    <r>
      <rPr>
        <vertAlign val="superscript"/>
        <sz val="11"/>
        <color indexed="8"/>
        <rFont val="Calibri"/>
        <family val="2"/>
      </rPr>
      <t>1</t>
    </r>
    <r>
      <rPr>
        <sz val="11"/>
        <color theme="1"/>
        <rFont val="Calibri"/>
        <family val="2"/>
      </rPr>
      <t xml:space="preserve"> Se completeaza de catre Comisia de Concurs</t>
    </r>
  </si>
  <si>
    <t>2. Burse, Stagii si Scoli</t>
  </si>
  <si>
    <t>Institutie/Oras/Tara</t>
  </si>
  <si>
    <t>3. Lectii invitate la conferinte internationale</t>
  </si>
  <si>
    <t>Autori / Titlu Prezentare / Conferinta / Nr. Prezentarii</t>
  </si>
  <si>
    <t>4. Memebru in Board/colectiv redactional revista internationala</t>
  </si>
  <si>
    <t>Denumire revista</t>
  </si>
  <si>
    <t>5. Memebru in Advisory board/International committee conferinta internationala</t>
  </si>
  <si>
    <t>Titlu conferinta, an</t>
  </si>
  <si>
    <t>Institutie care organizeaza</t>
  </si>
  <si>
    <t>Oras/Tara</t>
  </si>
  <si>
    <t>6. Comitet organizare conferinta internationala</t>
  </si>
  <si>
    <t>7. Premii</t>
  </si>
  <si>
    <t>Denumire premiu / Organizatie / Date de identificare</t>
  </si>
  <si>
    <t>8. Reviewer revista cotata ISI din top 50%</t>
  </si>
  <si>
    <t>Competitie</t>
  </si>
  <si>
    <t>9. Reviewer proiecte nationale/internationale</t>
  </si>
  <si>
    <t>10. Membru in comisia de doctorat</t>
  </si>
  <si>
    <r>
      <t>Punctaj</t>
    </r>
    <r>
      <rPr>
        <b/>
        <vertAlign val="superscript"/>
        <sz val="11"/>
        <color indexed="8"/>
        <rFont val="Calibri"/>
        <family val="2"/>
      </rPr>
      <t>1</t>
    </r>
  </si>
  <si>
    <t>2a)</t>
  </si>
  <si>
    <t>Rezultate stiintifice:</t>
  </si>
  <si>
    <t>R=</t>
  </si>
  <si>
    <t>punctaj</t>
  </si>
  <si>
    <t>Total</t>
  </si>
  <si>
    <t>2b)</t>
  </si>
  <si>
    <t>Capacitatea manageriala</t>
  </si>
  <si>
    <t>Conducere de proiecte</t>
  </si>
  <si>
    <t>D=</t>
  </si>
  <si>
    <t>Formarea si conducerea unui grup de cercetare</t>
  </si>
  <si>
    <t>Deschiderea/abordareaunor teme de cercetare noi pe directii din strategia de dezvoltare a INFLPR</t>
  </si>
  <si>
    <t>2c)</t>
  </si>
  <si>
    <t>Prestigiul stiintific</t>
  </si>
  <si>
    <t xml:space="preserve"> Carti si Capitole de carti si Proceedings</t>
  </si>
  <si>
    <t xml:space="preserve"> Burse, Stagii si scoli</t>
  </si>
  <si>
    <t>Lectii invitate la conferinte internationale</t>
  </si>
  <si>
    <t>Memebru in Board/colectiv redactional revista internationala</t>
  </si>
  <si>
    <t>Memebru in Advisory board/International committee conferinta internationala</t>
  </si>
  <si>
    <t>Comitet organizare conferinta internationala</t>
  </si>
  <si>
    <t>Premii</t>
  </si>
  <si>
    <t>Membru in comisia de doctorat</t>
  </si>
  <si>
    <t>2d)</t>
  </si>
  <si>
    <t>Activitate viitoare</t>
  </si>
  <si>
    <t>Reviewer proiecte nationale/internationale</t>
  </si>
  <si>
    <t>Reviewer revista cotata ISI din top 50%</t>
  </si>
  <si>
    <t>Web of Science ResearcherID</t>
  </si>
  <si>
    <t>Prim autor/
Corespondent</t>
  </si>
  <si>
    <t>Valoare</t>
  </si>
  <si>
    <t>Factor ISI (2019)</t>
  </si>
  <si>
    <t>Evaluarea candidatului*</t>
  </si>
  <si>
    <t>* Se va completa de catre comisia de concurs</t>
  </si>
  <si>
    <t>1.2. Deschiderea/abordarea unor teme de cercetare noi pe directiile din strategia de dezvoltare a institutului</t>
  </si>
  <si>
    <t>Teme de cercetare</t>
  </si>
  <si>
    <t>Dotari/%suma*/echipa**</t>
  </si>
  <si>
    <t>1.1. Capacitatea manageriala (Formarea si conducerea unui grup de cercetare)</t>
  </si>
  <si>
    <r>
      <t>Punctaj</t>
    </r>
    <r>
      <rPr>
        <b/>
        <vertAlign val="superscript"/>
        <sz val="11"/>
        <color indexed="8"/>
        <rFont val="Calibri"/>
        <family val="2"/>
      </rPr>
      <t>1</t>
    </r>
  </si>
  <si>
    <t xml:space="preserve"> se copleteaza de comisia de concurs</t>
  </si>
  <si>
    <t>se completeaza automat</t>
  </si>
  <si>
    <t>4. Prestigiul stiintific</t>
  </si>
  <si>
    <t>Se recomanda ca fiecare candidat sa isi creeze un cont Web of Science ResearcherID</t>
  </si>
  <si>
    <t>nu se iau in considerare citarile provenind din articole care au ca autor sau co-autor candidatul</t>
  </si>
  <si>
    <t>sumele in lei sau alte valute se convertesc in euro la cursul mediu anual din anul respectiv conform www.bnr.ro pentru perioada de dupa 1999 si la cursul din 1999 pentru perioada anterioara</t>
  </si>
  <si>
    <t>Director General INFLPR</t>
  </si>
  <si>
    <t xml:space="preserve">Dr. Traian Dascalu </t>
  </si>
  <si>
    <t>Citari in reviste cotate ISI</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</si>
</sst>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00000"/>
    <numFmt numFmtId="203" formatCode="&quot;Yes&quot;;&quot;Yes&quot;;&quot;No&quot;"/>
    <numFmt numFmtId="204" formatCode="&quot;True&quot;;&quot;True&quot;;&quot;False&quot;"/>
    <numFmt numFmtId="205" formatCode="&quot;On&quot;;&quot;On&quot;;&quot;Off&quot;"/>
    <numFmt numFmtId="206" formatCode="[$€-2]\ #,##0.00_);[Red]\([$€-2]\ #,##0.00\)"/>
    <numFmt numFmtId="207" formatCode="0.0"/>
    <numFmt numFmtId="208" formatCode="0.0000"/>
    <numFmt numFmtId="209" formatCode="0.000"/>
    <numFmt numFmtId="210" formatCode="[$-40C]dddd\ d\ mmmm\ yyyy"/>
    <numFmt numFmtId="211" formatCode="d/m/yy;@"/>
  </numFmts>
  <fonts count="74">
    <font>
      <sz val="11"/>
      <color theme="1"/>
      <name val="Calibri"/>
      <family val="2"/>
    </font>
    <font>
      <sz val="11"/>
      <color indexed="8"/>
      <name val="Calibri"/>
      <family val="2"/>
    </font>
    <font>
      <u val="single"/>
      <sz val="11"/>
      <color indexed="12"/>
      <name val="Calibri"/>
      <family val="2"/>
    </font>
    <font>
      <u val="single"/>
      <sz val="9.9"/>
      <color indexed="36"/>
      <name val="Calibri"/>
      <family val="2"/>
    </font>
    <font>
      <sz val="8"/>
      <name val="Calibri"/>
      <family val="2"/>
    </font>
    <font>
      <b/>
      <sz val="12"/>
      <color indexed="8"/>
      <name val="Calibri"/>
      <family val="2"/>
    </font>
    <font>
      <b/>
      <sz val="11"/>
      <color indexed="8"/>
      <name val="Calibri"/>
      <family val="2"/>
    </font>
    <font>
      <sz val="10"/>
      <color indexed="8"/>
      <name val="Calibri"/>
      <family val="2"/>
    </font>
    <font>
      <sz val="14"/>
      <color indexed="8"/>
      <name val="Calibri"/>
      <family val="2"/>
    </font>
    <font>
      <b/>
      <sz val="14"/>
      <color indexed="8"/>
      <name val="Calibri"/>
      <family val="2"/>
    </font>
    <font>
      <b/>
      <sz val="10"/>
      <color indexed="8"/>
      <name val="Calibri"/>
      <family val="2"/>
    </font>
    <font>
      <sz val="9"/>
      <color indexed="8"/>
      <name val="Calibri"/>
      <family val="2"/>
    </font>
    <font>
      <sz val="9"/>
      <name val="Calibri"/>
      <family val="2"/>
    </font>
    <font>
      <b/>
      <sz val="10"/>
      <name val="Calibri"/>
      <family val="2"/>
    </font>
    <font>
      <sz val="10"/>
      <name val="Calibri"/>
      <family val="2"/>
    </font>
    <font>
      <vertAlign val="superscript"/>
      <sz val="9"/>
      <name val="Calibri"/>
      <family val="2"/>
    </font>
    <font>
      <b/>
      <sz val="11"/>
      <name val="Calibri"/>
      <family val="2"/>
    </font>
    <font>
      <sz val="11"/>
      <name val="Calibri"/>
      <family val="2"/>
    </font>
    <font>
      <b/>
      <vertAlign val="superscript"/>
      <sz val="11"/>
      <color indexed="8"/>
      <name val="Calibri"/>
      <family val="2"/>
    </font>
    <font>
      <b/>
      <sz val="12"/>
      <name val="Calibri"/>
      <family val="2"/>
    </font>
    <font>
      <b/>
      <sz val="9"/>
      <color indexed="23"/>
      <name val="Calibri"/>
      <family val="2"/>
    </font>
    <font>
      <vertAlign val="superscript"/>
      <sz val="9"/>
      <color indexed="8"/>
      <name val="Calibri"/>
      <family val="2"/>
    </font>
    <font>
      <u val="single"/>
      <sz val="11"/>
      <color indexed="8"/>
      <name val="Calibri"/>
      <family val="2"/>
    </font>
    <font>
      <b/>
      <i/>
      <sz val="12"/>
      <color indexed="10"/>
      <name val="Calibri"/>
      <family val="2"/>
    </font>
    <font>
      <sz val="11"/>
      <name val="Times New Roman"/>
      <family val="1"/>
    </font>
    <font>
      <b/>
      <i/>
      <sz val="11"/>
      <color indexed="8"/>
      <name val="Calibri"/>
      <family val="2"/>
    </font>
    <font>
      <b/>
      <sz val="14"/>
      <name val="Calibri"/>
      <family val="2"/>
    </font>
    <font>
      <b/>
      <sz val="14"/>
      <color indexed="10"/>
      <name val="Calibri"/>
      <family val="2"/>
    </font>
    <font>
      <vertAlign val="superscrip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Calibri"/>
      <family val="2"/>
    </font>
    <font>
      <sz val="9"/>
      <color indexed="10"/>
      <name val="Calibri"/>
      <family val="2"/>
    </font>
    <font>
      <b/>
      <sz val="12"/>
      <color indexed="10"/>
      <name val="Calibri"/>
      <family val="2"/>
    </font>
    <font>
      <b/>
      <i/>
      <sz val="14"/>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b/>
      <sz val="11"/>
      <color theme="1"/>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1"/>
      <color rgb="FFFF0000"/>
      <name val="Calibri"/>
      <family val="2"/>
    </font>
    <font>
      <sz val="9"/>
      <color rgb="FFFF0000"/>
      <name val="Calibri"/>
      <family val="2"/>
    </font>
    <font>
      <b/>
      <sz val="10"/>
      <color theme="1"/>
      <name val="Calibri"/>
      <family val="2"/>
    </font>
    <font>
      <b/>
      <sz val="14"/>
      <color theme="1"/>
      <name val="Calibri"/>
      <family val="2"/>
    </font>
    <font>
      <b/>
      <sz val="12"/>
      <color theme="1"/>
      <name val="Calibri"/>
      <family val="2"/>
    </font>
    <font>
      <b/>
      <sz val="12"/>
      <color rgb="FFFF0000"/>
      <name val="Calibri"/>
      <family val="2"/>
    </font>
    <font>
      <b/>
      <i/>
      <sz val="14"/>
      <color theme="1"/>
      <name val="Calibri"/>
      <family val="2"/>
    </font>
    <font>
      <sz val="12"/>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FF99"/>
        <bgColor indexed="64"/>
      </patternFill>
    </fill>
    <fill>
      <patternFill patternType="solid">
        <fgColor theme="6"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ck"/>
      <bottom style="thick"/>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26" borderId="3" applyNumberFormat="0" applyAlignment="0" applyProtection="0"/>
    <xf numFmtId="0" fontId="56" fillId="28"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49" fontId="58" fillId="0" borderId="5" applyAlignment="0">
      <protection hidden="1"/>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58" fillId="0" borderId="9" applyNumberFormat="0" applyFill="0" applyAlignment="0" applyProtection="0"/>
    <xf numFmtId="0" fontId="65" fillId="31" borderId="10" applyNumberFormat="0" applyAlignment="0" applyProtection="0"/>
    <xf numFmtId="43" fontId="1" fillId="0" borderId="0" applyFont="0" applyFill="0" applyBorder="0" applyAlignment="0" applyProtection="0"/>
    <xf numFmtId="41" fontId="1" fillId="0" borderId="0" applyFont="0" applyFill="0" applyBorder="0" applyAlignment="0" applyProtection="0"/>
  </cellStyleXfs>
  <cellXfs count="328">
    <xf numFmtId="0" fontId="0" fillId="0" borderId="0" xfId="0" applyFont="1" applyAlignment="1">
      <alignment/>
    </xf>
    <xf numFmtId="1" fontId="14" fillId="32" borderId="11" xfId="0" applyNumberFormat="1" applyFont="1" applyFill="1" applyBorder="1" applyAlignment="1" applyProtection="1">
      <alignment horizontal="center" vertical="center" wrapText="1"/>
      <protection locked="0"/>
    </xf>
    <xf numFmtId="0" fontId="1" fillId="0" borderId="0" xfId="0" applyFont="1" applyAlignment="1" applyProtection="1">
      <alignment/>
      <protection hidden="1"/>
    </xf>
    <xf numFmtId="0" fontId="1" fillId="0" borderId="0" xfId="0" applyFont="1" applyBorder="1" applyAlignment="1" applyProtection="1">
      <alignment/>
      <protection hidden="1"/>
    </xf>
    <xf numFmtId="0" fontId="9" fillId="0" borderId="0" xfId="0" applyFont="1" applyAlignment="1" applyProtection="1">
      <alignment horizontal="center" vertical="center"/>
      <protection hidden="1"/>
    </xf>
    <xf numFmtId="0" fontId="1"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protection hidden="1"/>
    </xf>
    <xf numFmtId="0" fontId="1" fillId="0" borderId="0" xfId="0" applyFont="1" applyAlignment="1" applyProtection="1">
      <alignment vertical="center"/>
      <protection hidden="1"/>
    </xf>
    <xf numFmtId="0" fontId="6" fillId="0" borderId="0" xfId="0" applyFont="1" applyAlignment="1" applyProtection="1">
      <alignment horizontal="center"/>
      <protection hidden="1"/>
    </xf>
    <xf numFmtId="0" fontId="10" fillId="0" borderId="0" xfId="0" applyFont="1" applyBorder="1" applyAlignment="1" applyProtection="1">
      <alignment horizontal="center" vertical="center" wrapText="1"/>
      <protection hidden="1"/>
    </xf>
    <xf numFmtId="2" fontId="11" fillId="0" borderId="0" xfId="0" applyNumberFormat="1"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13" fillId="0" borderId="0" xfId="0" applyFont="1" applyBorder="1" applyAlignment="1" applyProtection="1">
      <alignment horizontal="right" vertical="center" wrapText="1"/>
      <protection hidden="1"/>
    </xf>
    <xf numFmtId="0" fontId="0" fillId="0" borderId="0" xfId="0" applyAlignment="1" applyProtection="1">
      <alignment vertical="center" wrapText="1"/>
      <protection hidden="1"/>
    </xf>
    <xf numFmtId="0" fontId="1" fillId="0" borderId="12" xfId="0" applyFont="1" applyBorder="1" applyAlignment="1" applyProtection="1">
      <alignment/>
      <protection hidden="1"/>
    </xf>
    <xf numFmtId="0" fontId="11" fillId="32" borderId="11" xfId="0" applyFont="1" applyFill="1" applyBorder="1" applyAlignment="1" applyProtection="1">
      <alignment horizontal="left" vertical="top" wrapText="1"/>
      <protection locked="0"/>
    </xf>
    <xf numFmtId="0" fontId="1" fillId="0" borderId="0" xfId="0" applyFont="1" applyAlignment="1" applyProtection="1">
      <alignment/>
      <protection locked="0"/>
    </xf>
    <xf numFmtId="1" fontId="7" fillId="32" borderId="11" xfId="0" applyNumberFormat="1" applyFont="1" applyFill="1" applyBorder="1" applyAlignment="1" applyProtection="1">
      <alignment horizontal="center" vertical="center" wrapText="1"/>
      <protection locked="0"/>
    </xf>
    <xf numFmtId="208" fontId="7" fillId="32" borderId="11" xfId="0" applyNumberFormat="1" applyFont="1" applyFill="1" applyBorder="1" applyAlignment="1" applyProtection="1">
      <alignment horizontal="center" vertical="center" wrapText="1"/>
      <protection locked="0"/>
    </xf>
    <xf numFmtId="0" fontId="11" fillId="32" borderId="11" xfId="0" applyFont="1" applyFill="1" applyBorder="1" applyAlignment="1" applyProtection="1">
      <alignment vertical="top" wrapText="1"/>
      <protection locked="0"/>
    </xf>
    <xf numFmtId="0" fontId="6" fillId="32" borderId="0" xfId="0" applyFont="1" applyFill="1" applyAlignment="1" applyProtection="1">
      <alignment vertical="center"/>
      <protection locked="0"/>
    </xf>
    <xf numFmtId="0" fontId="6" fillId="32" borderId="0" xfId="0" applyFont="1" applyFill="1" applyAlignment="1" applyProtection="1">
      <alignment/>
      <protection locked="0"/>
    </xf>
    <xf numFmtId="0" fontId="0" fillId="0" borderId="0" xfId="0" applyAlignment="1" applyProtection="1">
      <alignment/>
      <protection hidden="1"/>
    </xf>
    <xf numFmtId="209" fontId="14" fillId="32" borderId="11"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23" fillId="32" borderId="13" xfId="0" applyFont="1" applyFill="1" applyBorder="1" applyAlignment="1" applyProtection="1">
      <alignment/>
      <protection locked="0"/>
    </xf>
    <xf numFmtId="0" fontId="0" fillId="0" borderId="0" xfId="0" applyAlignment="1" applyProtection="1">
      <alignment horizontal="center"/>
      <protection locked="0"/>
    </xf>
    <xf numFmtId="0" fontId="6" fillId="0" borderId="0" xfId="0" applyFont="1" applyAlignment="1" applyProtection="1">
      <alignment vertical="center" wrapText="1"/>
      <protection locked="0"/>
    </xf>
    <xf numFmtId="0" fontId="6" fillId="0" borderId="0" xfId="0" applyFont="1" applyAlignment="1" applyProtection="1">
      <alignment/>
      <protection locked="0"/>
    </xf>
    <xf numFmtId="0" fontId="1" fillId="0" borderId="0" xfId="0" applyFont="1" applyFill="1" applyAlignment="1" applyProtection="1">
      <alignment vertical="center"/>
      <protection locked="0"/>
    </xf>
    <xf numFmtId="0" fontId="1" fillId="0" borderId="12" xfId="0" applyFont="1" applyBorder="1" applyAlignment="1" applyProtection="1">
      <alignment/>
      <protection locked="0"/>
    </xf>
    <xf numFmtId="0" fontId="1" fillId="0" borderId="0" xfId="0" applyFont="1" applyBorder="1" applyAlignment="1" applyProtection="1">
      <alignment/>
      <protection locked="0"/>
    </xf>
    <xf numFmtId="2" fontId="1" fillId="0" borderId="0" xfId="0" applyNumberFormat="1" applyFont="1" applyAlignment="1" applyProtection="1">
      <alignment horizontal="center"/>
      <protection locked="0"/>
    </xf>
    <xf numFmtId="0" fontId="1" fillId="0" borderId="0" xfId="0" applyNumberFormat="1" applyFont="1" applyAlignment="1" applyProtection="1">
      <alignment horizontal="center"/>
      <protection locked="0"/>
    </xf>
    <xf numFmtId="0" fontId="1" fillId="0" borderId="12"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protection locked="0"/>
    </xf>
    <xf numFmtId="49" fontId="1" fillId="0" borderId="0" xfId="0" applyNumberFormat="1" applyFont="1" applyAlignment="1" applyProtection="1">
      <alignment/>
      <protection locked="0"/>
    </xf>
    <xf numFmtId="2" fontId="1" fillId="0" borderId="0" xfId="0" applyNumberFormat="1" applyFont="1" applyBorder="1" applyAlignment="1" applyProtection="1">
      <alignment/>
      <protection locked="0"/>
    </xf>
    <xf numFmtId="49" fontId="1" fillId="0" borderId="12" xfId="0" applyNumberFormat="1" applyFont="1" applyBorder="1" applyAlignment="1" applyProtection="1">
      <alignment/>
      <protection locked="0"/>
    </xf>
    <xf numFmtId="0" fontId="1" fillId="0" borderId="14" xfId="0" applyFont="1" applyBorder="1" applyAlignment="1" applyProtection="1">
      <alignment/>
      <protection locked="0"/>
    </xf>
    <xf numFmtId="0" fontId="5" fillId="0" borderId="14" xfId="0" applyFont="1" applyBorder="1" applyAlignment="1" applyProtection="1">
      <alignment horizontal="right"/>
      <protection locked="0"/>
    </xf>
    <xf numFmtId="49" fontId="1" fillId="0" borderId="0" xfId="0" applyNumberFormat="1" applyFont="1" applyBorder="1" applyAlignment="1" applyProtection="1">
      <alignment horizontal="center"/>
      <protection locked="0"/>
    </xf>
    <xf numFmtId="0" fontId="1" fillId="0" borderId="0" xfId="0" applyFont="1" applyBorder="1" applyAlignment="1" applyProtection="1">
      <alignment/>
      <protection locked="0"/>
    </xf>
    <xf numFmtId="0" fontId="5" fillId="0" borderId="0" xfId="0" applyFont="1" applyBorder="1" applyAlignment="1" applyProtection="1">
      <alignment horizontal="right"/>
      <protection locked="0"/>
    </xf>
    <xf numFmtId="0" fontId="0" fillId="0" borderId="0" xfId="0" applyBorder="1" applyAlignment="1" applyProtection="1">
      <alignment/>
      <protection locked="0"/>
    </xf>
    <xf numFmtId="49" fontId="58" fillId="0" borderId="15" xfId="60" applyNumberFormat="1" applyBorder="1" applyAlignment="1" applyProtection="1">
      <alignment horizontal="left"/>
      <protection locked="0"/>
    </xf>
    <xf numFmtId="0" fontId="58" fillId="0" borderId="15" xfId="60" applyBorder="1" applyAlignment="1" applyProtection="1">
      <alignment/>
      <protection locked="0"/>
    </xf>
    <xf numFmtId="0" fontId="1" fillId="0" borderId="0" xfId="0" applyNumberFormat="1" applyFont="1" applyBorder="1" applyAlignment="1" applyProtection="1">
      <alignment horizontal="center"/>
      <protection locked="0"/>
    </xf>
    <xf numFmtId="0" fontId="0" fillId="0" borderId="0" xfId="0" applyAlignment="1" applyProtection="1">
      <alignment/>
      <protection locked="0"/>
    </xf>
    <xf numFmtId="0" fontId="11" fillId="0" borderId="0" xfId="0" applyFont="1" applyAlignment="1" applyProtection="1">
      <alignment/>
      <protection locked="0"/>
    </xf>
    <xf numFmtId="0" fontId="9" fillId="0" borderId="0" xfId="0" applyFont="1" applyAlignment="1" applyProtection="1">
      <alignment horizontal="center" vertical="center"/>
      <protection locked="0"/>
    </xf>
    <xf numFmtId="0" fontId="1"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6" fillId="0" borderId="0" xfId="0" applyFont="1" applyAlignment="1" applyProtection="1">
      <alignment horizontal="center"/>
      <protection locked="0"/>
    </xf>
    <xf numFmtId="0" fontId="10" fillId="0" borderId="1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2" fontId="11" fillId="0" borderId="0" xfId="0" applyNumberFormat="1" applyFont="1" applyBorder="1" applyAlignment="1" applyProtection="1">
      <alignment horizontal="center" vertical="center" wrapText="1"/>
      <protection locked="0"/>
    </xf>
    <xf numFmtId="2" fontId="7" fillId="0" borderId="0" xfId="0" applyNumberFormat="1" applyFont="1" applyBorder="1" applyAlignment="1" applyProtection="1">
      <alignment horizont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protection locked="0"/>
    </xf>
    <xf numFmtId="2" fontId="14"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right" vertical="center"/>
      <protection locked="0"/>
    </xf>
    <xf numFmtId="0" fontId="13" fillId="0" borderId="0" xfId="0" applyFont="1" applyBorder="1" applyAlignment="1" applyProtection="1">
      <alignment vertical="center" wrapText="1"/>
      <protection locked="0"/>
    </xf>
    <xf numFmtId="0" fontId="14" fillId="0" borderId="0" xfId="0" applyFont="1" applyBorder="1" applyAlignment="1" applyProtection="1">
      <alignment horizontal="center" vertical="center" wrapText="1"/>
      <protection locked="0"/>
    </xf>
    <xf numFmtId="0" fontId="11" fillId="0" borderId="0" xfId="0" applyFont="1" applyAlignment="1" applyProtection="1">
      <alignment/>
      <protection locked="0"/>
    </xf>
    <xf numFmtId="0" fontId="6" fillId="0" borderId="11" xfId="0" applyFont="1" applyBorder="1" applyAlignment="1" applyProtection="1">
      <alignment horizontal="center" vertical="center" wrapText="1"/>
      <protection locked="0"/>
    </xf>
    <xf numFmtId="0" fontId="1" fillId="0" borderId="0" xfId="0" applyFont="1" applyBorder="1" applyAlignment="1" applyProtection="1">
      <alignment wrapText="1"/>
      <protection locked="0"/>
    </xf>
    <xf numFmtId="0" fontId="1" fillId="0" borderId="0" xfId="0" applyFont="1" applyBorder="1" applyAlignment="1" applyProtection="1">
      <alignment horizontal="center" vertical="center" wrapText="1"/>
      <protection locked="0"/>
    </xf>
    <xf numFmtId="0" fontId="16" fillId="0" borderId="0" xfId="0" applyFont="1" applyBorder="1" applyAlignment="1" applyProtection="1">
      <alignment horizontal="right" vertical="center" wrapText="1"/>
      <protection locked="0"/>
    </xf>
    <xf numFmtId="2" fontId="17" fillId="0" borderId="0" xfId="0" applyNumberFormat="1" applyFont="1" applyBorder="1" applyAlignment="1" applyProtection="1">
      <alignment horizontal="center" vertical="center" wrapText="1"/>
      <protection locked="0"/>
    </xf>
    <xf numFmtId="0" fontId="15" fillId="0" borderId="0" xfId="0" applyFont="1" applyBorder="1" applyAlignment="1" applyProtection="1">
      <alignment vertical="center" wrapText="1"/>
      <protection locked="0"/>
    </xf>
    <xf numFmtId="0" fontId="11" fillId="0" borderId="0" xfId="0" applyFont="1" applyAlignment="1" applyProtection="1">
      <alignment horizontal="left"/>
      <protection locked="0"/>
    </xf>
    <xf numFmtId="0" fontId="21" fillId="0" borderId="0" xfId="0" applyFont="1" applyAlignment="1" applyProtection="1">
      <alignment/>
      <protection locked="0"/>
    </xf>
    <xf numFmtId="0" fontId="1" fillId="0" borderId="0" xfId="0" applyFont="1" applyFill="1" applyBorder="1" applyAlignment="1" applyProtection="1">
      <alignment/>
      <protection locked="0"/>
    </xf>
    <xf numFmtId="202" fontId="12" fillId="0" borderId="0" xfId="0" applyNumberFormat="1" applyFont="1" applyFill="1" applyBorder="1" applyAlignment="1" applyProtection="1">
      <alignment horizontal="left" vertical="center" wrapText="1"/>
      <protection locked="0"/>
    </xf>
    <xf numFmtId="0" fontId="10" fillId="0" borderId="11" xfId="0" applyFont="1" applyFill="1" applyBorder="1" applyAlignment="1" applyProtection="1">
      <alignment horizontal="center" vertical="center" wrapText="1"/>
      <protection locked="0"/>
    </xf>
    <xf numFmtId="0" fontId="11" fillId="0" borderId="0" xfId="0" applyFont="1" applyBorder="1" applyAlignment="1" applyProtection="1">
      <alignment wrapText="1"/>
      <protection locked="0"/>
    </xf>
    <xf numFmtId="0" fontId="0" fillId="0" borderId="0" xfId="0" applyAlignment="1" applyProtection="1">
      <alignment vertical="center" wrapText="1"/>
      <protection locked="0"/>
    </xf>
    <xf numFmtId="0" fontId="0" fillId="0" borderId="0" xfId="0" applyAlignment="1" applyProtection="1">
      <alignment/>
      <protection locked="0"/>
    </xf>
    <xf numFmtId="0" fontId="20" fillId="0" borderId="0" xfId="0" applyFont="1" applyAlignment="1" applyProtection="1">
      <alignment horizontal="right" vertical="center" wrapText="1"/>
      <protection locked="0"/>
    </xf>
    <xf numFmtId="0" fontId="0" fillId="0" borderId="0" xfId="0" applyAlignment="1" applyProtection="1">
      <alignment wrapText="1"/>
      <protection locked="0"/>
    </xf>
    <xf numFmtId="0" fontId="8" fillId="0" borderId="0" xfId="0" applyFont="1" applyAlignment="1" applyProtection="1">
      <alignment vertical="center"/>
      <protection locked="0"/>
    </xf>
    <xf numFmtId="0" fontId="0" fillId="0" borderId="0" xfId="0" applyAlignment="1">
      <alignment wrapText="1"/>
    </xf>
    <xf numFmtId="0" fontId="0" fillId="0" borderId="0" xfId="0" applyAlignment="1">
      <alignment horizontal="center" vertical="center"/>
    </xf>
    <xf numFmtId="0" fontId="0" fillId="0" borderId="0" xfId="0" applyBorder="1" applyAlignment="1">
      <alignment vertical="top" wrapText="1"/>
    </xf>
    <xf numFmtId="0" fontId="0" fillId="0" borderId="0" xfId="0" applyBorder="1" applyAlignment="1">
      <alignment horizontal="center" vertical="center"/>
    </xf>
    <xf numFmtId="0" fontId="0" fillId="0" borderId="0" xfId="0" applyBorder="1" applyAlignment="1">
      <alignment wrapText="1"/>
    </xf>
    <xf numFmtId="0" fontId="0" fillId="33" borderId="0" xfId="0" applyFill="1" applyAlignment="1">
      <alignment horizontal="center"/>
    </xf>
    <xf numFmtId="0" fontId="0" fillId="0" borderId="16" xfId="0" applyBorder="1" applyAlignment="1">
      <alignment vertical="top" wrapText="1"/>
    </xf>
    <xf numFmtId="0" fontId="0" fillId="0" borderId="16" xfId="0" applyBorder="1" applyAlignment="1">
      <alignment horizontal="center" vertical="center"/>
    </xf>
    <xf numFmtId="0" fontId="1" fillId="0" borderId="0" xfId="0" applyFont="1" applyAlignment="1" applyProtection="1">
      <alignment horizontal="center"/>
      <protection locked="0"/>
    </xf>
    <xf numFmtId="0" fontId="5" fillId="0" borderId="0" xfId="0" applyFont="1" applyBorder="1" applyAlignment="1" applyProtection="1">
      <alignment/>
      <protection locked="0"/>
    </xf>
    <xf numFmtId="209" fontId="5" fillId="0" borderId="0" xfId="0" applyNumberFormat="1" applyFont="1" applyBorder="1" applyAlignment="1" applyProtection="1">
      <alignment horizontal="center"/>
      <protection hidden="1"/>
    </xf>
    <xf numFmtId="0" fontId="58" fillId="0" borderId="12" xfId="60" applyBorder="1" applyAlignment="1" applyProtection="1">
      <alignment/>
      <protection locked="0"/>
    </xf>
    <xf numFmtId="0" fontId="5" fillId="0" borderId="12" xfId="0" applyFont="1" applyBorder="1" applyAlignment="1" applyProtection="1">
      <alignment/>
      <protection locked="0"/>
    </xf>
    <xf numFmtId="0" fontId="1" fillId="0" borderId="14" xfId="0" applyNumberFormat="1" applyFont="1" applyBorder="1" applyAlignment="1" applyProtection="1">
      <alignment horizontal="center"/>
      <protection locked="0"/>
    </xf>
    <xf numFmtId="0" fontId="59" fillId="0" borderId="0" xfId="0" applyFont="1" applyAlignment="1" applyProtection="1">
      <alignment/>
      <protection locked="0"/>
    </xf>
    <xf numFmtId="0" fontId="66" fillId="0" borderId="0" xfId="0" applyFont="1" applyAlignment="1" applyProtection="1">
      <alignment/>
      <protection locked="0"/>
    </xf>
    <xf numFmtId="0" fontId="1" fillId="0" borderId="0" xfId="0" applyFont="1" applyFill="1" applyBorder="1" applyAlignment="1" applyProtection="1">
      <alignment/>
      <protection hidden="1"/>
    </xf>
    <xf numFmtId="2" fontId="11" fillId="0" borderId="0" xfId="0" applyNumberFormat="1" applyFont="1" applyFill="1" applyBorder="1" applyAlignment="1" applyProtection="1">
      <alignment horizontal="center" vertical="center" wrapText="1"/>
      <protection locked="0"/>
    </xf>
    <xf numFmtId="0" fontId="1" fillId="32" borderId="11" xfId="0" applyFont="1" applyFill="1" applyBorder="1" applyAlignment="1" applyProtection="1">
      <alignment/>
      <protection/>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Fill="1" applyBorder="1" applyAlignment="1">
      <alignment/>
    </xf>
    <xf numFmtId="0" fontId="5"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9" fillId="0" borderId="0" xfId="0" applyFont="1" applyAlignment="1" applyProtection="1">
      <alignment/>
      <protection locked="0"/>
    </xf>
    <xf numFmtId="0" fontId="12" fillId="0" borderId="0" xfId="0" applyFont="1" applyBorder="1" applyAlignment="1" applyProtection="1">
      <alignment vertical="center" wrapText="1"/>
      <protection locked="0"/>
    </xf>
    <xf numFmtId="0" fontId="11" fillId="0" borderId="0" xfId="0" applyFont="1" applyFill="1" applyBorder="1" applyAlignment="1" applyProtection="1">
      <alignment horizontal="left" wrapText="1"/>
      <protection locked="0"/>
    </xf>
    <xf numFmtId="0" fontId="1" fillId="0" borderId="0" xfId="0" applyFont="1" applyFill="1" applyBorder="1" applyAlignment="1" applyProtection="1">
      <alignment wrapText="1"/>
      <protection locked="0"/>
    </xf>
    <xf numFmtId="0" fontId="1" fillId="0" borderId="0" xfId="0" applyFont="1" applyAlignment="1" applyProtection="1">
      <alignment wrapText="1"/>
      <protection locked="0"/>
    </xf>
    <xf numFmtId="0" fontId="7" fillId="0" borderId="0" xfId="0" applyFont="1" applyFill="1" applyBorder="1" applyAlignment="1" applyProtection="1">
      <alignment horizontal="left" vertical="center" wrapText="1"/>
      <protection locked="0"/>
    </xf>
    <xf numFmtId="0" fontId="9" fillId="0" borderId="0" xfId="0" applyFont="1" applyAlignment="1" applyProtection="1">
      <alignment/>
      <protection hidden="1"/>
    </xf>
    <xf numFmtId="0" fontId="9"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Fill="1" applyBorder="1" applyAlignment="1" applyProtection="1">
      <alignment horizontal="left" wrapText="1"/>
      <protection hidden="1"/>
    </xf>
    <xf numFmtId="0" fontId="7" fillId="0" borderId="0" xfId="0" applyFont="1" applyFill="1" applyBorder="1" applyAlignment="1" applyProtection="1">
      <alignment horizontal="left" vertical="center"/>
      <protection hidden="1"/>
    </xf>
    <xf numFmtId="0" fontId="58" fillId="0" borderId="11" xfId="0" applyFont="1" applyBorder="1" applyAlignment="1">
      <alignment horizontal="center" vertical="center"/>
    </xf>
    <xf numFmtId="0" fontId="6" fillId="0" borderId="11" xfId="0" applyFont="1" applyBorder="1" applyAlignment="1" applyProtection="1">
      <alignment horizontal="center" vertical="center" wrapText="1"/>
      <protection locked="0"/>
    </xf>
    <xf numFmtId="2" fontId="67" fillId="0" borderId="0" xfId="0" applyNumberFormat="1"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hidden="1"/>
    </xf>
    <xf numFmtId="0" fontId="1" fillId="0" borderId="0" xfId="0" applyFont="1" applyAlignment="1" applyProtection="1">
      <alignment horizontal="center" vertical="center"/>
      <protection locked="0"/>
    </xf>
    <xf numFmtId="0" fontId="58" fillId="0" borderId="11" xfId="0" applyFont="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8" fillId="0" borderId="11" xfId="0" applyFont="1" applyBorder="1" applyAlignment="1">
      <alignment horizontal="center" vertical="center"/>
    </xf>
    <xf numFmtId="0" fontId="1" fillId="0" borderId="0" xfId="0" applyFont="1" applyAlignment="1" applyProtection="1">
      <alignment horizontal="center" vertical="center"/>
      <protection hidden="1"/>
    </xf>
    <xf numFmtId="0" fontId="6" fillId="0" borderId="0" xfId="0" applyFont="1" applyBorder="1" applyAlignment="1" applyProtection="1">
      <alignment horizontal="center" vertical="center" wrapText="1"/>
      <protection locked="0"/>
    </xf>
    <xf numFmtId="207" fontId="17" fillId="0" borderId="11" xfId="0" applyNumberFormat="1"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7" fillId="32" borderId="11" xfId="0" applyFont="1" applyFill="1" applyBorder="1" applyAlignment="1">
      <alignment horizontal="center" vertical="center" wrapText="1"/>
    </xf>
    <xf numFmtId="1" fontId="7" fillId="32" borderId="11" xfId="0" applyNumberFormat="1" applyFont="1" applyFill="1" applyBorder="1" applyAlignment="1">
      <alignment horizontal="center" vertical="center" wrapText="1"/>
    </xf>
    <xf numFmtId="0" fontId="7" fillId="32" borderId="11" xfId="0" applyFont="1" applyFill="1" applyBorder="1" applyAlignment="1">
      <alignment horizontal="center" vertical="center" wrapText="1"/>
    </xf>
    <xf numFmtId="1" fontId="1" fillId="32" borderId="11" xfId="0" applyNumberFormat="1" applyFont="1" applyFill="1" applyBorder="1" applyAlignment="1">
      <alignment horizontal="center" vertical="center" wrapText="1"/>
    </xf>
    <xf numFmtId="0" fontId="1" fillId="32" borderId="11" xfId="0" applyFont="1" applyFill="1" applyBorder="1" applyAlignment="1" applyProtection="1">
      <alignment horizontal="center" vertical="center" wrapText="1"/>
      <protection/>
    </xf>
    <xf numFmtId="0" fontId="1" fillId="32" borderId="11" xfId="0" applyFont="1" applyFill="1" applyBorder="1" applyAlignment="1">
      <alignment horizontal="center" vertical="center" wrapText="1"/>
    </xf>
    <xf numFmtId="0" fontId="1" fillId="32" borderId="18" xfId="0" applyFont="1" applyFill="1" applyBorder="1" applyAlignment="1">
      <alignment horizontal="center" vertical="center" wrapText="1"/>
    </xf>
    <xf numFmtId="1" fontId="1" fillId="32" borderId="18" xfId="0" applyNumberFormat="1" applyFont="1" applyFill="1" applyBorder="1" applyAlignment="1">
      <alignment horizontal="center" vertical="center" wrapText="1"/>
    </xf>
    <xf numFmtId="1" fontId="1" fillId="32" borderId="17"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2" borderId="11" xfId="0" applyFont="1" applyFill="1" applyBorder="1" applyAlignment="1" applyProtection="1">
      <alignment horizontal="left" vertical="center" wrapText="1"/>
      <protection locked="0"/>
    </xf>
    <xf numFmtId="1" fontId="1" fillId="32" borderId="11"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xf>
    <xf numFmtId="1" fontId="7" fillId="32" borderId="17" xfId="0" applyNumberFormat="1"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209" fontId="1" fillId="0" borderId="0" xfId="0" applyNumberFormat="1" applyFont="1" applyAlignment="1" applyProtection="1">
      <alignment/>
      <protection locked="0"/>
    </xf>
    <xf numFmtId="209" fontId="9" fillId="0" borderId="0" xfId="0" applyNumberFormat="1" applyFont="1" applyAlignment="1" applyProtection="1">
      <alignment horizontal="center" vertical="center"/>
      <protection locked="0"/>
    </xf>
    <xf numFmtId="209" fontId="6" fillId="0" borderId="11" xfId="0" applyNumberFormat="1" applyFont="1" applyBorder="1" applyAlignment="1" applyProtection="1">
      <alignment horizontal="center" vertical="center" wrapText="1"/>
      <protection locked="0"/>
    </xf>
    <xf numFmtId="209" fontId="0" fillId="0" borderId="0" xfId="0" applyNumberFormat="1" applyAlignment="1">
      <alignment/>
    </xf>
    <xf numFmtId="0" fontId="6" fillId="34" borderId="0" xfId="0" applyNumberFormat="1" applyFont="1" applyFill="1" applyBorder="1" applyAlignment="1">
      <alignment horizontal="center" vertical="center" wrapText="1"/>
    </xf>
    <xf numFmtId="0" fontId="7" fillId="32" borderId="18" xfId="0"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0" fontId="1" fillId="32" borderId="19" xfId="0" applyFont="1" applyFill="1" applyBorder="1" applyAlignment="1">
      <alignment horizontal="center" vertical="center" wrapText="1"/>
    </xf>
    <xf numFmtId="1" fontId="1" fillId="32" borderId="19"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1" fillId="0" borderId="0" xfId="0" applyFont="1" applyFill="1" applyBorder="1" applyAlignment="1" applyProtection="1">
      <alignment/>
      <protection/>
    </xf>
    <xf numFmtId="0" fontId="1" fillId="0" borderId="0" xfId="0" applyFont="1" applyAlignment="1" applyProtection="1">
      <alignment horizontal="left"/>
      <protection locked="0"/>
    </xf>
    <xf numFmtId="0" fontId="6" fillId="0" borderId="11" xfId="0" applyFont="1" applyBorder="1" applyAlignment="1" applyProtection="1">
      <alignment horizontal="left" vertical="center" wrapText="1"/>
      <protection locked="0"/>
    </xf>
    <xf numFmtId="0" fontId="7" fillId="32" borderId="11" xfId="0" applyFont="1" applyFill="1" applyBorder="1" applyAlignment="1">
      <alignment horizontal="left" vertical="center" wrapText="1"/>
    </xf>
    <xf numFmtId="0" fontId="1" fillId="32" borderId="18" xfId="0" applyNumberFormat="1" applyFont="1" applyFill="1" applyBorder="1" applyAlignment="1">
      <alignment horizontal="left" vertical="center" wrapText="1"/>
    </xf>
    <xf numFmtId="0" fontId="1" fillId="32" borderId="19" xfId="0" applyNumberFormat="1" applyFont="1" applyFill="1" applyBorder="1" applyAlignment="1">
      <alignment horizontal="left" vertical="center" wrapText="1"/>
    </xf>
    <xf numFmtId="0" fontId="1" fillId="32" borderId="11" xfId="0" applyNumberFormat="1" applyFont="1" applyFill="1" applyBorder="1" applyAlignment="1">
      <alignment horizontal="left" vertical="center" wrapText="1"/>
    </xf>
    <xf numFmtId="0" fontId="58" fillId="0" borderId="0" xfId="0" applyFont="1" applyAlignment="1">
      <alignment/>
    </xf>
    <xf numFmtId="0" fontId="0" fillId="0" borderId="0" xfId="0" applyAlignment="1">
      <alignment vertical="center" wrapText="1"/>
    </xf>
    <xf numFmtId="0" fontId="58" fillId="0" borderId="0" xfId="0" applyFont="1" applyAlignment="1">
      <alignment vertical="top"/>
    </xf>
    <xf numFmtId="0" fontId="58" fillId="0" borderId="0" xfId="0" applyFont="1" applyAlignment="1">
      <alignment wrapText="1"/>
    </xf>
    <xf numFmtId="0" fontId="0" fillId="0" borderId="0" xfId="0" applyAlignment="1">
      <alignment vertical="top" wrapText="1"/>
    </xf>
    <xf numFmtId="0" fontId="69" fillId="0" borderId="0" xfId="0" applyFont="1" applyAlignment="1">
      <alignment horizontal="center"/>
    </xf>
    <xf numFmtId="0" fontId="26" fillId="0" borderId="0" xfId="0" applyFont="1" applyAlignment="1">
      <alignment horizontal="right"/>
    </xf>
    <xf numFmtId="2" fontId="1" fillId="32" borderId="11" xfId="0" applyNumberFormat="1" applyFont="1" applyFill="1" applyBorder="1" applyAlignment="1" applyProtection="1">
      <alignment horizontal="center" vertical="center" wrapText="1"/>
      <protection/>
    </xf>
    <xf numFmtId="207" fontId="17" fillId="32" borderId="11" xfId="0" applyNumberFormat="1" applyFont="1" applyFill="1" applyBorder="1" applyAlignment="1" applyProtection="1">
      <alignment horizontal="center" vertical="center" wrapText="1"/>
      <protection locked="0"/>
    </xf>
    <xf numFmtId="0" fontId="5" fillId="0" borderId="0" xfId="0" applyFont="1" applyAlignment="1" applyProtection="1">
      <alignment/>
      <protection locked="0"/>
    </xf>
    <xf numFmtId="0" fontId="19" fillId="0" borderId="0" xfId="0" applyFont="1" applyBorder="1" applyAlignment="1" applyProtection="1">
      <alignment horizontal="left" vertical="center" wrapText="1"/>
      <protection locked="0"/>
    </xf>
    <xf numFmtId="0" fontId="5" fillId="0" borderId="0" xfId="0" applyFont="1" applyAlignment="1" applyProtection="1">
      <alignment/>
      <protection hidden="1"/>
    </xf>
    <xf numFmtId="0" fontId="9" fillId="0" borderId="0" xfId="0" applyFont="1" applyBorder="1" applyAlignment="1" applyProtection="1">
      <alignment horizontal="right" vertical="center"/>
      <protection locked="0"/>
    </xf>
    <xf numFmtId="2" fontId="26" fillId="0" borderId="0" xfId="0" applyNumberFormat="1" applyFont="1" applyBorder="1" applyAlignment="1" applyProtection="1">
      <alignment horizontal="right" vertical="center" wrapText="1"/>
      <protection locked="0"/>
    </xf>
    <xf numFmtId="2" fontId="26" fillId="0" borderId="0" xfId="0" applyNumberFormat="1" applyFont="1" applyBorder="1" applyAlignment="1" applyProtection="1">
      <alignment horizontal="right" vertical="center" wrapText="1"/>
      <protection locked="0"/>
    </xf>
    <xf numFmtId="0" fontId="20" fillId="0" borderId="0" xfId="0" applyFont="1" applyAlignment="1" applyProtection="1">
      <alignment vertical="center" wrapText="1"/>
      <protection locked="0"/>
    </xf>
    <xf numFmtId="0" fontId="9" fillId="0" borderId="0" xfId="0" applyFont="1" applyAlignment="1" applyProtection="1">
      <alignment wrapText="1"/>
      <protection locked="0"/>
    </xf>
    <xf numFmtId="0" fontId="0" fillId="35" borderId="11" xfId="0" applyFill="1" applyBorder="1" applyAlignment="1">
      <alignment/>
    </xf>
    <xf numFmtId="0" fontId="0" fillId="35" borderId="11" xfId="0" applyFill="1" applyBorder="1" applyAlignment="1">
      <alignment horizontal="center"/>
    </xf>
    <xf numFmtId="202" fontId="12" fillId="0" borderId="11" xfId="0" applyNumberFormat="1" applyFont="1" applyFill="1" applyBorder="1" applyAlignment="1" applyProtection="1">
      <alignment horizontal="center" vertical="center" wrapText="1"/>
      <protection hidden="1"/>
    </xf>
    <xf numFmtId="202" fontId="12" fillId="0" borderId="0" xfId="0" applyNumberFormat="1" applyFont="1" applyFill="1" applyBorder="1" applyAlignment="1" applyProtection="1">
      <alignment horizontal="center" vertical="center" wrapText="1"/>
      <protection hidden="1"/>
    </xf>
    <xf numFmtId="202" fontId="26" fillId="0" borderId="0" xfId="0" applyNumberFormat="1" applyFont="1" applyFill="1" applyBorder="1" applyAlignment="1" applyProtection="1">
      <alignment horizontal="right" vertical="center" wrapText="1"/>
      <protection hidden="1"/>
    </xf>
    <xf numFmtId="202" fontId="26" fillId="0" borderId="0" xfId="0" applyNumberFormat="1" applyFont="1" applyBorder="1" applyAlignment="1" applyProtection="1">
      <alignment horizontal="right" vertical="center" wrapText="1"/>
      <protection/>
    </xf>
    <xf numFmtId="202" fontId="10" fillId="0" borderId="11" xfId="0" applyNumberFormat="1" applyFont="1" applyBorder="1" applyAlignment="1" applyProtection="1">
      <alignment horizontal="center" vertical="center" wrapText="1"/>
      <protection hidden="1"/>
    </xf>
    <xf numFmtId="202" fontId="1" fillId="0" borderId="0" xfId="0" applyNumberFormat="1" applyFont="1" applyAlignment="1" applyProtection="1">
      <alignment/>
      <protection locked="0"/>
    </xf>
    <xf numFmtId="202" fontId="26" fillId="0" borderId="0" xfId="0" applyNumberFormat="1" applyFont="1" applyBorder="1" applyAlignment="1" applyProtection="1">
      <alignment horizontal="right" vertical="center" wrapText="1"/>
      <protection hidden="1"/>
    </xf>
    <xf numFmtId="202" fontId="7" fillId="0" borderId="11" xfId="0" applyNumberFormat="1" applyFont="1" applyFill="1" applyBorder="1" applyAlignment="1" applyProtection="1">
      <alignment horizontal="center" vertical="center" wrapText="1"/>
      <protection hidden="1"/>
    </xf>
    <xf numFmtId="202" fontId="7" fillId="0" borderId="0" xfId="0" applyNumberFormat="1" applyFont="1" applyFill="1" applyBorder="1" applyAlignment="1" applyProtection="1">
      <alignment horizontal="center" vertical="center" wrapText="1"/>
      <protection hidden="1"/>
    </xf>
    <xf numFmtId="202" fontId="5" fillId="0" borderId="0" xfId="0" applyNumberFormat="1" applyFont="1" applyBorder="1" applyAlignment="1" applyProtection="1">
      <alignment horizontal="right" vertical="center"/>
      <protection hidden="1"/>
    </xf>
    <xf numFmtId="202" fontId="11" fillId="0" borderId="0" xfId="0" applyNumberFormat="1" applyFont="1" applyFill="1" applyBorder="1" applyAlignment="1" applyProtection="1">
      <alignment vertical="center" wrapText="1"/>
      <protection hidden="1"/>
    </xf>
    <xf numFmtId="202" fontId="9" fillId="0" borderId="0" xfId="0" applyNumberFormat="1" applyFont="1" applyBorder="1" applyAlignment="1" applyProtection="1">
      <alignment horizontal="right" vertical="center"/>
      <protection hidden="1"/>
    </xf>
    <xf numFmtId="202" fontId="26" fillId="0" borderId="0" xfId="0" applyNumberFormat="1" applyFont="1" applyBorder="1" applyAlignment="1" applyProtection="1">
      <alignment horizontal="right" vertical="center" wrapText="1"/>
      <protection hidden="1"/>
    </xf>
    <xf numFmtId="202" fontId="5" fillId="0" borderId="0" xfId="0" applyNumberFormat="1" applyFont="1" applyBorder="1" applyAlignment="1" applyProtection="1">
      <alignment/>
      <protection hidden="1"/>
    </xf>
    <xf numFmtId="202" fontId="5" fillId="0" borderId="0" xfId="0" applyNumberFormat="1" applyFont="1" applyBorder="1" applyAlignment="1" applyProtection="1">
      <alignment horizontal="right"/>
      <protection hidden="1"/>
    </xf>
    <xf numFmtId="202" fontId="9" fillId="0" borderId="0" xfId="0" applyNumberFormat="1" applyFont="1" applyBorder="1" applyAlignment="1" applyProtection="1">
      <alignment horizontal="right"/>
      <protection hidden="1"/>
    </xf>
    <xf numFmtId="202" fontId="14" fillId="0" borderId="11" xfId="0" applyNumberFormat="1" applyFont="1" applyFill="1" applyBorder="1" applyAlignment="1" applyProtection="1">
      <alignment horizontal="center" vertical="center" wrapText="1"/>
      <protection hidden="1"/>
    </xf>
    <xf numFmtId="202" fontId="58" fillId="0" borderId="0" xfId="0" applyNumberFormat="1" applyFont="1" applyBorder="1" applyAlignment="1" applyProtection="1">
      <alignment horizontal="right" vertical="center" wrapText="1"/>
      <protection hidden="1"/>
    </xf>
    <xf numFmtId="202" fontId="69" fillId="0" borderId="0" xfId="0" applyNumberFormat="1" applyFont="1" applyBorder="1" applyAlignment="1" applyProtection="1">
      <alignment horizontal="right" vertical="center" wrapText="1"/>
      <protection hidden="1"/>
    </xf>
    <xf numFmtId="1" fontId="0" fillId="0" borderId="11" xfId="0" applyNumberFormat="1" applyBorder="1" applyAlignment="1">
      <alignment/>
    </xf>
    <xf numFmtId="209" fontId="1" fillId="0" borderId="0" xfId="0" applyNumberFormat="1" applyFont="1" applyAlignment="1" applyProtection="1">
      <alignment horizontal="center"/>
      <protection hidden="1"/>
    </xf>
    <xf numFmtId="209" fontId="1" fillId="0" borderId="12" xfId="0" applyNumberFormat="1" applyFont="1" applyBorder="1" applyAlignment="1" applyProtection="1">
      <alignment horizontal="center"/>
      <protection hidden="1"/>
    </xf>
    <xf numFmtId="209" fontId="5" fillId="0" borderId="14" xfId="0" applyNumberFormat="1" applyFont="1" applyBorder="1" applyAlignment="1" applyProtection="1">
      <alignment horizontal="center"/>
      <protection hidden="1"/>
    </xf>
    <xf numFmtId="209" fontId="5" fillId="0" borderId="12" xfId="0" applyNumberFormat="1" applyFont="1" applyBorder="1" applyAlignment="1" applyProtection="1">
      <alignment horizontal="center"/>
      <protection hidden="1"/>
    </xf>
    <xf numFmtId="209" fontId="58" fillId="0" borderId="12" xfId="60" applyNumberFormat="1" applyBorder="1" applyAlignment="1" applyProtection="1">
      <alignment horizontal="center"/>
      <protection hidden="1"/>
    </xf>
    <xf numFmtId="209" fontId="70" fillId="0" borderId="15" xfId="60" applyNumberFormat="1" applyFont="1" applyBorder="1" applyAlignment="1" applyProtection="1">
      <alignment horizontal="center"/>
      <protection hidden="1"/>
    </xf>
    <xf numFmtId="209" fontId="6" fillId="0" borderId="11" xfId="0" applyNumberFormat="1" applyFont="1" applyBorder="1" applyAlignment="1" applyProtection="1">
      <alignment horizontal="center" vertical="center" wrapText="1"/>
      <protection locked="0"/>
    </xf>
    <xf numFmtId="209" fontId="1" fillId="0" borderId="11" xfId="0" applyNumberFormat="1" applyFont="1" applyBorder="1" applyAlignment="1" applyProtection="1">
      <alignment horizontal="center" vertical="center"/>
      <protection/>
    </xf>
    <xf numFmtId="209" fontId="11" fillId="0" borderId="0" xfId="0" applyNumberFormat="1" applyFont="1" applyBorder="1" applyAlignment="1" applyProtection="1">
      <alignment horizontal="center" vertical="center"/>
      <protection/>
    </xf>
    <xf numFmtId="209" fontId="19" fillId="0" borderId="0" xfId="0" applyNumberFormat="1" applyFont="1" applyBorder="1" applyAlignment="1" applyProtection="1">
      <alignment horizontal="right" vertical="center" wrapText="1"/>
      <protection hidden="1"/>
    </xf>
    <xf numFmtId="209" fontId="19" fillId="0" borderId="0" xfId="0" applyNumberFormat="1" applyFont="1" applyBorder="1" applyAlignment="1" applyProtection="1">
      <alignment horizontal="center" vertical="center" wrapText="1"/>
      <protection locked="0"/>
    </xf>
    <xf numFmtId="209" fontId="0" fillId="0" borderId="0" xfId="0" applyNumberFormat="1" applyAlignment="1">
      <alignment horizontal="center" vertical="center"/>
    </xf>
    <xf numFmtId="209" fontId="26" fillId="0" borderId="0" xfId="0" applyNumberFormat="1" applyFont="1" applyFill="1" applyAlignment="1">
      <alignment horizontal="center" vertical="center"/>
    </xf>
    <xf numFmtId="0" fontId="58" fillId="0" borderId="11" xfId="0" applyFont="1" applyBorder="1" applyAlignment="1">
      <alignment/>
    </xf>
    <xf numFmtId="0" fontId="59" fillId="0" borderId="0" xfId="0" applyFont="1" applyAlignment="1" applyProtection="1">
      <alignment/>
      <protection locked="0"/>
    </xf>
    <xf numFmtId="2" fontId="11" fillId="0" borderId="0" xfId="0" applyNumberFormat="1" applyFont="1" applyFill="1" applyBorder="1" applyAlignment="1" applyProtection="1">
      <alignment horizontal="center" vertical="center" wrapText="1"/>
      <protection/>
    </xf>
    <xf numFmtId="0" fontId="70" fillId="0" borderId="0" xfId="0" applyFont="1" applyAlignment="1">
      <alignment/>
    </xf>
    <xf numFmtId="0" fontId="10" fillId="34" borderId="0" xfId="0" applyNumberFormat="1" applyFont="1" applyFill="1" applyBorder="1" applyAlignment="1">
      <alignment horizontal="center" vertical="center" wrapText="1"/>
    </xf>
    <xf numFmtId="0" fontId="0" fillId="0" borderId="0" xfId="0" applyAlignment="1">
      <alignment horizontal="right"/>
    </xf>
    <xf numFmtId="0" fontId="0" fillId="35" borderId="0" xfId="0" applyFill="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1" xfId="0" applyBorder="1" applyAlignment="1">
      <alignment/>
    </xf>
    <xf numFmtId="0" fontId="0" fillId="0" borderId="16" xfId="0" applyBorder="1" applyAlignment="1">
      <alignment/>
    </xf>
    <xf numFmtId="0" fontId="0" fillId="0" borderId="22" xfId="0" applyBorder="1" applyAlignment="1">
      <alignment horizontal="right"/>
    </xf>
    <xf numFmtId="0" fontId="0" fillId="35" borderId="23" xfId="0" applyFill="1" applyBorder="1" applyAlignment="1">
      <alignment/>
    </xf>
    <xf numFmtId="0" fontId="0" fillId="36" borderId="0" xfId="0" applyFill="1" applyAlignment="1">
      <alignment/>
    </xf>
    <xf numFmtId="0" fontId="1" fillId="32" borderId="0" xfId="0" applyFont="1" applyFill="1" applyAlignment="1">
      <alignment horizontal="center" vertical="center" wrapText="1"/>
    </xf>
    <xf numFmtId="202" fontId="11" fillId="0" borderId="11" xfId="0" applyNumberFormat="1" applyFont="1" applyBorder="1" applyAlignment="1" applyProtection="1">
      <alignment vertical="center" wrapText="1"/>
      <protection hidden="1"/>
    </xf>
    <xf numFmtId="0" fontId="1" fillId="0" borderId="0" xfId="0" applyFont="1" applyAlignment="1">
      <alignment horizontal="center" vertical="center" wrapText="1"/>
    </xf>
    <xf numFmtId="0" fontId="10" fillId="34" borderId="0" xfId="0" applyFont="1" applyFill="1" applyAlignment="1">
      <alignment horizontal="center" vertical="center" wrapText="1"/>
    </xf>
    <xf numFmtId="2" fontId="11" fillId="0" borderId="0" xfId="0" applyNumberFormat="1" applyFont="1" applyAlignment="1">
      <alignment horizontal="center" vertical="center" wrapText="1"/>
    </xf>
    <xf numFmtId="2" fontId="11" fillId="0" borderId="0" xfId="0" applyNumberFormat="1" applyFont="1" applyAlignment="1" applyProtection="1">
      <alignment horizontal="center" vertical="center" wrapText="1"/>
      <protection locked="0"/>
    </xf>
    <xf numFmtId="1" fontId="1" fillId="32" borderId="0" xfId="0" applyNumberFormat="1" applyFont="1" applyFill="1" applyBorder="1" applyAlignment="1" applyProtection="1">
      <alignment horizontal="center" vertical="center" wrapText="1"/>
      <protection locked="0"/>
    </xf>
    <xf numFmtId="1" fontId="0" fillId="35" borderId="11" xfId="0" applyNumberFormat="1" applyFill="1" applyBorder="1" applyAlignment="1">
      <alignment/>
    </xf>
    <xf numFmtId="0" fontId="0" fillId="36" borderId="0" xfId="0" applyFill="1" applyAlignment="1">
      <alignment horizontal="right"/>
    </xf>
    <xf numFmtId="0" fontId="0" fillId="0" borderId="0" xfId="0" applyFill="1" applyAlignment="1">
      <alignment/>
    </xf>
    <xf numFmtId="0" fontId="0" fillId="7" borderId="23" xfId="0" applyFill="1" applyBorder="1" applyAlignment="1">
      <alignment/>
    </xf>
    <xf numFmtId="1" fontId="0" fillId="7" borderId="11" xfId="0" applyNumberFormat="1" applyFill="1" applyBorder="1" applyAlignment="1">
      <alignment/>
    </xf>
    <xf numFmtId="0" fontId="0" fillId="7" borderId="11" xfId="0" applyFill="1" applyBorder="1" applyAlignment="1">
      <alignment/>
    </xf>
    <xf numFmtId="0" fontId="0" fillId="0" borderId="24" xfId="0" applyBorder="1" applyAlignment="1">
      <alignment/>
    </xf>
    <xf numFmtId="0" fontId="0" fillId="0" borderId="18" xfId="0" applyFill="1" applyBorder="1" applyAlignment="1">
      <alignment vertical="center"/>
    </xf>
    <xf numFmtId="0" fontId="0" fillId="0" borderId="22" xfId="0" applyFill="1" applyBorder="1" applyAlignment="1">
      <alignment vertical="center"/>
    </xf>
    <xf numFmtId="0" fontId="29" fillId="0" borderId="0" xfId="0" applyFont="1" applyAlignment="1" applyProtection="1">
      <alignment/>
      <protection locked="0"/>
    </xf>
    <xf numFmtId="0" fontId="73" fillId="0" borderId="0" xfId="0" applyFont="1" applyAlignment="1">
      <alignment horizontal="center" vertical="center"/>
    </xf>
    <xf numFmtId="0" fontId="73" fillId="0" borderId="0" xfId="0" applyFont="1" applyAlignment="1">
      <alignment horizontal="right"/>
    </xf>
    <xf numFmtId="209" fontId="29" fillId="0" borderId="0" xfId="0" applyNumberFormat="1" applyFont="1" applyBorder="1" applyAlignment="1" applyProtection="1">
      <alignment horizontal="center" vertical="center"/>
      <protection/>
    </xf>
    <xf numFmtId="0" fontId="73" fillId="35" borderId="0" xfId="0" applyFont="1" applyFill="1" applyAlignment="1">
      <alignment/>
    </xf>
    <xf numFmtId="209" fontId="29" fillId="0" borderId="0" xfId="0" applyNumberFormat="1" applyFont="1" applyAlignment="1">
      <alignment horizontal="center" vertical="center"/>
    </xf>
    <xf numFmtId="0" fontId="66" fillId="0" borderId="0" xfId="0" applyFont="1" applyAlignment="1">
      <alignment/>
    </xf>
    <xf numFmtId="0" fontId="0" fillId="0" borderId="0" xfId="0" applyAlignment="1">
      <alignment wrapText="1"/>
    </xf>
    <xf numFmtId="0" fontId="15" fillId="0" borderId="0" xfId="0" applyFont="1" applyAlignment="1" applyProtection="1">
      <alignment vertical="center" wrapText="1"/>
      <protection locked="0"/>
    </xf>
    <xf numFmtId="0" fontId="1" fillId="35" borderId="11" xfId="0" applyFont="1" applyFill="1" applyBorder="1" applyAlignment="1" applyProtection="1">
      <alignment wrapText="1"/>
      <protection hidden="1"/>
    </xf>
    <xf numFmtId="0" fontId="6" fillId="0" borderId="15" xfId="0" applyFont="1" applyBorder="1" applyAlignment="1" applyProtection="1">
      <alignment horizontal="left"/>
      <protection locked="0"/>
    </xf>
    <xf numFmtId="0" fontId="6" fillId="0" borderId="0" xfId="0" applyFont="1" applyAlignment="1" applyProtection="1">
      <alignment horizontal="left"/>
      <protection locked="0"/>
    </xf>
    <xf numFmtId="0" fontId="1" fillId="0" borderId="0" xfId="0" applyFont="1" applyAlignment="1" applyProtection="1">
      <alignment horizontal="left"/>
      <protection locked="0"/>
    </xf>
    <xf numFmtId="0" fontId="66" fillId="0" borderId="0" xfId="0" applyFont="1" applyAlignment="1" applyProtection="1">
      <alignment horizontal="left"/>
      <protection locked="0"/>
    </xf>
    <xf numFmtId="0" fontId="9" fillId="0" borderId="0" xfId="0" applyFont="1" applyAlignment="1" applyProtection="1">
      <alignment horizontal="center"/>
      <protection locked="0"/>
    </xf>
    <xf numFmtId="0" fontId="0" fillId="0" borderId="0" xfId="0" applyAlignment="1" applyProtection="1">
      <alignment/>
      <protection locked="0"/>
    </xf>
    <xf numFmtId="0" fontId="20" fillId="0" borderId="0" xfId="0" applyFont="1" applyAlignment="1" applyProtection="1">
      <alignment horizontal="right" vertical="center" wrapText="1"/>
      <protection locked="0"/>
    </xf>
    <xf numFmtId="0" fontId="0" fillId="0" borderId="0" xfId="0" applyAlignment="1" applyProtection="1">
      <alignment wrapText="1"/>
      <protection locked="0"/>
    </xf>
    <xf numFmtId="0" fontId="11" fillId="0" borderId="0" xfId="0" applyFont="1" applyAlignment="1" applyProtection="1">
      <alignment wrapText="1"/>
      <protection locked="0"/>
    </xf>
    <xf numFmtId="49" fontId="22" fillId="0" borderId="0" xfId="0" applyNumberFormat="1" applyFont="1" applyFill="1" applyAlignment="1" applyProtection="1">
      <alignment wrapText="1"/>
      <protection locked="0"/>
    </xf>
    <xf numFmtId="49" fontId="0" fillId="0" borderId="0" xfId="0" applyNumberFormat="1" applyFill="1" applyAlignment="1" applyProtection="1">
      <alignment wrapText="1"/>
      <protection locked="0"/>
    </xf>
    <xf numFmtId="49" fontId="2" fillId="0" borderId="0" xfId="43" applyNumberFormat="1" applyFill="1" applyAlignment="1" applyProtection="1">
      <alignment horizontal="left" wrapText="1"/>
      <protection locked="0"/>
    </xf>
    <xf numFmtId="49" fontId="0" fillId="0" borderId="0" xfId="0" applyNumberFormat="1" applyFill="1" applyAlignment="1" applyProtection="1">
      <alignment/>
      <protection locked="0"/>
    </xf>
    <xf numFmtId="0" fontId="1" fillId="0" borderId="14" xfId="0" applyFont="1" applyBorder="1" applyAlignment="1" applyProtection="1">
      <alignment horizontal="left"/>
      <protection locked="0"/>
    </xf>
    <xf numFmtId="0" fontId="1" fillId="0" borderId="12" xfId="0" applyFont="1" applyBorder="1" applyAlignment="1" applyProtection="1">
      <alignment horizontal="left"/>
      <protection locked="0"/>
    </xf>
    <xf numFmtId="49" fontId="58" fillId="0" borderId="15" xfId="60" applyNumberFormat="1" applyBorder="1" applyAlignment="1" applyProtection="1">
      <alignment horizontal="left"/>
      <protection locked="0"/>
    </xf>
    <xf numFmtId="2" fontId="11" fillId="0" borderId="0" xfId="0" applyNumberFormat="1" applyFont="1" applyFill="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1" fillId="32" borderId="19" xfId="0" applyFont="1" applyFill="1" applyBorder="1" applyAlignment="1" applyProtection="1">
      <alignment horizontal="center" vertical="center" wrapText="1"/>
      <protection/>
    </xf>
    <xf numFmtId="0" fontId="1" fillId="32" borderId="25" xfId="0" applyFont="1" applyFill="1" applyBorder="1" applyAlignment="1" applyProtection="1">
      <alignment horizontal="center" vertical="center" wrapText="1"/>
      <protection/>
    </xf>
    <xf numFmtId="2" fontId="1" fillId="32" borderId="19" xfId="0" applyNumberFormat="1" applyFont="1" applyFill="1" applyBorder="1" applyAlignment="1" applyProtection="1">
      <alignment horizontal="center" vertical="center" wrapText="1"/>
      <protection/>
    </xf>
    <xf numFmtId="2" fontId="1" fillId="32" borderId="25" xfId="0" applyNumberFormat="1"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15" fillId="0" borderId="0" xfId="0" applyFont="1" applyBorder="1" applyAlignment="1" applyProtection="1">
      <alignment horizontal="left" vertical="center" wrapText="1"/>
      <protection locked="0"/>
    </xf>
    <xf numFmtId="0" fontId="9" fillId="0" borderId="0" xfId="0" applyFont="1" applyAlignment="1" applyProtection="1">
      <alignment horizontal="center" wrapText="1"/>
      <protection locked="0"/>
    </xf>
    <xf numFmtId="0" fontId="9" fillId="0" borderId="0" xfId="0" applyFont="1" applyAlignment="1" applyProtection="1">
      <alignment horizontal="center"/>
      <protection locked="0"/>
    </xf>
    <xf numFmtId="0" fontId="12" fillId="0" borderId="0" xfId="0" applyFont="1" applyBorder="1" applyAlignment="1" applyProtection="1">
      <alignment horizontal="left" vertical="center" wrapText="1"/>
      <protection locked="0"/>
    </xf>
    <xf numFmtId="0" fontId="20"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9"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center" vertical="center" wrapText="1"/>
      <protection locked="0"/>
    </xf>
    <xf numFmtId="0" fontId="70" fillId="0" borderId="0" xfId="0" applyFont="1" applyAlignment="1">
      <alignment horizontal="left"/>
    </xf>
    <xf numFmtId="0" fontId="1" fillId="32" borderId="19" xfId="0" applyFont="1" applyFill="1" applyBorder="1" applyAlignment="1" applyProtection="1">
      <alignment horizontal="center" vertical="center" wrapText="1"/>
      <protection locked="0"/>
    </xf>
    <xf numFmtId="0" fontId="1" fillId="32" borderId="25" xfId="0" applyFont="1" applyFill="1" applyBorder="1" applyAlignment="1" applyProtection="1">
      <alignment horizontal="center" vertical="center" wrapText="1"/>
      <protection locked="0"/>
    </xf>
    <xf numFmtId="0" fontId="0" fillId="0" borderId="0" xfId="0" applyAlignment="1">
      <alignment wrapText="1"/>
    </xf>
    <xf numFmtId="0" fontId="11" fillId="0" borderId="0" xfId="0" applyFont="1" applyAlignment="1" applyProtection="1">
      <alignment horizontal="left" vertical="top" wrapText="1"/>
      <protection locked="0"/>
    </xf>
    <xf numFmtId="0" fontId="58" fillId="0" borderId="0" xfId="0" applyFont="1" applyAlignment="1">
      <alignment horizontal="right" vertical="top"/>
    </xf>
    <xf numFmtId="0" fontId="58" fillId="0" borderId="0" xfId="0" applyFont="1" applyAlignment="1">
      <alignment horizontal="left" vertical="top"/>
    </xf>
    <xf numFmtId="0" fontId="0" fillId="0" borderId="11" xfId="0" applyBorder="1" applyAlignment="1">
      <alignment horizontal="left"/>
    </xf>
    <xf numFmtId="0" fontId="0" fillId="0" borderId="18" xfId="0" applyBorder="1" applyAlignment="1">
      <alignment horizontal="left"/>
    </xf>
    <xf numFmtId="0" fontId="0" fillId="0" borderId="20" xfId="0" applyBorder="1" applyAlignment="1">
      <alignment horizontal="left"/>
    </xf>
    <xf numFmtId="0" fontId="0" fillId="0" borderId="26" xfId="0" applyBorder="1" applyAlignment="1">
      <alignment horizontal="left"/>
    </xf>
    <xf numFmtId="0" fontId="72" fillId="0" borderId="0" xfId="0" applyFont="1" applyAlignment="1">
      <alignment horizontal="left"/>
    </xf>
    <xf numFmtId="0" fontId="0" fillId="0" borderId="19" xfId="0" applyBorder="1" applyAlignment="1">
      <alignment horizontal="left"/>
    </xf>
    <xf numFmtId="0" fontId="0" fillId="0" borderId="16" xfId="0" applyBorder="1" applyAlignment="1">
      <alignment horizontal="left"/>
    </xf>
    <xf numFmtId="0" fontId="0" fillId="35" borderId="26" xfId="0" applyFill="1" applyBorder="1" applyAlignment="1">
      <alignment horizontal="right" vertical="center"/>
    </xf>
    <xf numFmtId="0" fontId="0" fillId="35" borderId="24" xfId="0" applyFill="1" applyBorder="1" applyAlignment="1">
      <alignment horizontal="right" vertical="center"/>
    </xf>
    <xf numFmtId="0" fontId="0" fillId="0" borderId="2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5" fillId="0" borderId="0" xfId="0" applyFont="1" applyAlignment="1" applyProtection="1">
      <alignment horizontal="left"/>
      <protection locked="0"/>
    </xf>
    <xf numFmtId="0" fontId="69" fillId="0" borderId="0" xfId="0" applyFont="1" applyAlignment="1">
      <alignment horizontal="center" vertical="top" wrapText="1"/>
    </xf>
    <xf numFmtId="0" fontId="0" fillId="0" borderId="0" xfId="0"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Style 1"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http://www.sciencedirect.com/scidirimg/clear.gif" TargetMode="Externa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http://www.sciencedirect.com/scidirimg/clear.gif" TargetMode="Externa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http://www.sciencedirect.com/scidirimg/clear.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http://www.sciencedirect.com/scidirimg/clear.gif" TargetMode="External"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1</xdr:row>
      <xdr:rowOff>28575</xdr:rowOff>
    </xdr:from>
    <xdr:to>
      <xdr:col>1</xdr:col>
      <xdr:colOff>447675</xdr:colOff>
      <xdr:row>4</xdr:row>
      <xdr:rowOff>0</xdr:rowOff>
    </xdr:to>
    <xdr:pic>
      <xdr:nvPicPr>
        <xdr:cNvPr id="1" name="Picture 1" descr="sigla INFLPR b"/>
        <xdr:cNvPicPr preferRelativeResize="1">
          <a:picLocks noChangeAspect="1"/>
        </xdr:cNvPicPr>
      </xdr:nvPicPr>
      <xdr:blipFill>
        <a:blip r:embed="rId1"/>
        <a:stretch>
          <a:fillRect/>
        </a:stretch>
      </xdr:blipFill>
      <xdr:spPr>
        <a:xfrm>
          <a:off x="390525" y="219075"/>
          <a:ext cx="371475"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400050</xdr:colOff>
      <xdr:row>4</xdr:row>
      <xdr:rowOff>0</xdr:rowOff>
    </xdr:to>
    <xdr:pic>
      <xdr:nvPicPr>
        <xdr:cNvPr id="1" name="Picture 5" descr="sigla INFLPR b"/>
        <xdr:cNvPicPr preferRelativeResize="1">
          <a:picLocks noChangeAspect="1"/>
        </xdr:cNvPicPr>
      </xdr:nvPicPr>
      <xdr:blipFill>
        <a:blip r:embed="rId1"/>
        <a:stretch>
          <a:fillRect/>
        </a:stretch>
      </xdr:blipFill>
      <xdr:spPr>
        <a:xfrm>
          <a:off x="619125" y="209550"/>
          <a:ext cx="390525"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400050</xdr:colOff>
      <xdr:row>4</xdr:row>
      <xdr:rowOff>0</xdr:rowOff>
    </xdr:to>
    <xdr:pic>
      <xdr:nvPicPr>
        <xdr:cNvPr id="1" name="Picture 5" descr="sigla INFLPR b"/>
        <xdr:cNvPicPr preferRelativeResize="1">
          <a:picLocks noChangeAspect="1"/>
        </xdr:cNvPicPr>
      </xdr:nvPicPr>
      <xdr:blipFill>
        <a:blip r:embed="rId1"/>
        <a:stretch>
          <a:fillRect/>
        </a:stretch>
      </xdr:blipFill>
      <xdr:spPr>
        <a:xfrm>
          <a:off x="619125" y="200025"/>
          <a:ext cx="390525" cy="561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304800</xdr:colOff>
      <xdr:row>13</xdr:row>
      <xdr:rowOff>38100</xdr:rowOff>
    </xdr:from>
    <xdr:to>
      <xdr:col>14</xdr:col>
      <xdr:colOff>304800</xdr:colOff>
      <xdr:row>15</xdr:row>
      <xdr:rowOff>104775</xdr:rowOff>
    </xdr:to>
    <xdr:sp>
      <xdr:nvSpPr>
        <xdr:cNvPr id="1" name="Straight Arrow Connector 6"/>
        <xdr:cNvSpPr>
          <a:spLocks/>
        </xdr:cNvSpPr>
      </xdr:nvSpPr>
      <xdr:spPr>
        <a:xfrm>
          <a:off x="8839200" y="2514600"/>
          <a:ext cx="0" cy="447675"/>
        </a:xfrm>
        <a:prstGeom prst="straightConnector1">
          <a:avLst/>
        </a:prstGeom>
        <a:noFill/>
        <a:ln w="5715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6</xdr:col>
      <xdr:colOff>161925</xdr:colOff>
      <xdr:row>15</xdr:row>
      <xdr:rowOff>142875</xdr:rowOff>
    </xdr:from>
    <xdr:to>
      <xdr:col>22</xdr:col>
      <xdr:colOff>247650</xdr:colOff>
      <xdr:row>36</xdr:row>
      <xdr:rowOff>123825</xdr:rowOff>
    </xdr:to>
    <xdr:pic>
      <xdr:nvPicPr>
        <xdr:cNvPr id="2" name="Picture 4"/>
        <xdr:cNvPicPr preferRelativeResize="1">
          <a:picLocks noChangeAspect="1"/>
        </xdr:cNvPicPr>
      </xdr:nvPicPr>
      <xdr:blipFill>
        <a:blip r:embed="rId1"/>
        <a:stretch>
          <a:fillRect/>
        </a:stretch>
      </xdr:blipFill>
      <xdr:spPr>
        <a:xfrm>
          <a:off x="3819525" y="3000375"/>
          <a:ext cx="9839325" cy="398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2</xdr:col>
      <xdr:colOff>9525</xdr:colOff>
      <xdr:row>27</xdr:row>
      <xdr:rowOff>0</xdr:rowOff>
    </xdr:to>
    <xdr:pic>
      <xdr:nvPicPr>
        <xdr:cNvPr id="1" name="Picture 1" descr="http://www.sciencedirect.com/scidirimg/clear.gif"/>
        <xdr:cNvPicPr preferRelativeResize="1">
          <a:picLocks noChangeAspect="1"/>
        </xdr:cNvPicPr>
      </xdr:nvPicPr>
      <xdr:blipFill>
        <a:blip r:link="rId1"/>
        <a:stretch>
          <a:fillRect/>
        </a:stretch>
      </xdr:blipFill>
      <xdr:spPr>
        <a:xfrm>
          <a:off x="885825" y="5543550"/>
          <a:ext cx="9525" cy="0"/>
        </a:xfrm>
        <a:prstGeom prst="rect">
          <a:avLst/>
        </a:prstGeom>
        <a:noFill/>
        <a:ln w="9525" cmpd="sng">
          <a:noFill/>
        </a:ln>
      </xdr:spPr>
    </xdr:pic>
    <xdr:clientData/>
  </xdr:twoCellAnchor>
  <xdr:twoCellAnchor editAs="oneCell">
    <xdr:from>
      <xdr:col>1</xdr:col>
      <xdr:colOff>19050</xdr:colOff>
      <xdr:row>1</xdr:row>
      <xdr:rowOff>9525</xdr:rowOff>
    </xdr:from>
    <xdr:to>
      <xdr:col>1</xdr:col>
      <xdr:colOff>381000</xdr:colOff>
      <xdr:row>3</xdr:row>
      <xdr:rowOff>171450</xdr:rowOff>
    </xdr:to>
    <xdr:pic>
      <xdr:nvPicPr>
        <xdr:cNvPr id="2" name="Picture 2" descr="sigla INFLPR b"/>
        <xdr:cNvPicPr preferRelativeResize="1">
          <a:picLocks noChangeAspect="1"/>
        </xdr:cNvPicPr>
      </xdr:nvPicPr>
      <xdr:blipFill>
        <a:blip r:embed="rId2"/>
        <a:stretch>
          <a:fillRect/>
        </a:stretch>
      </xdr:blipFill>
      <xdr:spPr>
        <a:xfrm>
          <a:off x="333375" y="200025"/>
          <a:ext cx="3619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9525</xdr:rowOff>
    </xdr:from>
    <xdr:to>
      <xdr:col>1</xdr:col>
      <xdr:colOff>419100</xdr:colOff>
      <xdr:row>3</xdr:row>
      <xdr:rowOff>171450</xdr:rowOff>
    </xdr:to>
    <xdr:pic>
      <xdr:nvPicPr>
        <xdr:cNvPr id="1" name="Picture 2" descr="sigla INFLPR b"/>
        <xdr:cNvPicPr preferRelativeResize="1">
          <a:picLocks noChangeAspect="1"/>
        </xdr:cNvPicPr>
      </xdr:nvPicPr>
      <xdr:blipFill>
        <a:blip r:embed="rId1"/>
        <a:stretch>
          <a:fillRect/>
        </a:stretch>
      </xdr:blipFill>
      <xdr:spPr>
        <a:xfrm>
          <a:off x="352425" y="200025"/>
          <a:ext cx="3810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9525</xdr:rowOff>
    </xdr:from>
    <xdr:to>
      <xdr:col>1</xdr:col>
      <xdr:colOff>485775</xdr:colOff>
      <xdr:row>3</xdr:row>
      <xdr:rowOff>171450</xdr:rowOff>
    </xdr:to>
    <xdr:pic>
      <xdr:nvPicPr>
        <xdr:cNvPr id="1" name="Picture 3" descr="sigla INFLPR b"/>
        <xdr:cNvPicPr preferRelativeResize="1">
          <a:picLocks noChangeAspect="1"/>
        </xdr:cNvPicPr>
      </xdr:nvPicPr>
      <xdr:blipFill>
        <a:blip r:embed="rId1"/>
        <a:stretch>
          <a:fillRect/>
        </a:stretch>
      </xdr:blipFill>
      <xdr:spPr>
        <a:xfrm>
          <a:off x="428625" y="200025"/>
          <a:ext cx="3714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2</xdr:col>
      <xdr:colOff>9525</xdr:colOff>
      <xdr:row>26</xdr:row>
      <xdr:rowOff>0</xdr:rowOff>
    </xdr:to>
    <xdr:pic>
      <xdr:nvPicPr>
        <xdr:cNvPr id="1" name="Picture 1" descr="http://www.sciencedirect.com/scidirimg/clear.gif"/>
        <xdr:cNvPicPr preferRelativeResize="1">
          <a:picLocks noChangeAspect="1"/>
        </xdr:cNvPicPr>
      </xdr:nvPicPr>
      <xdr:blipFill>
        <a:blip r:link="rId1"/>
        <a:stretch>
          <a:fillRect/>
        </a:stretch>
      </xdr:blipFill>
      <xdr:spPr>
        <a:xfrm>
          <a:off x="885825" y="5105400"/>
          <a:ext cx="9525" cy="0"/>
        </a:xfrm>
        <a:prstGeom prst="rect">
          <a:avLst/>
        </a:prstGeom>
        <a:noFill/>
        <a:ln w="9525" cmpd="sng">
          <a:noFill/>
        </a:ln>
      </xdr:spPr>
    </xdr:pic>
    <xdr:clientData/>
  </xdr:twoCellAnchor>
  <xdr:twoCellAnchor editAs="oneCell">
    <xdr:from>
      <xdr:col>1</xdr:col>
      <xdr:colOff>95250</xdr:colOff>
      <xdr:row>1</xdr:row>
      <xdr:rowOff>19050</xdr:rowOff>
    </xdr:from>
    <xdr:to>
      <xdr:col>1</xdr:col>
      <xdr:colOff>466725</xdr:colOff>
      <xdr:row>3</xdr:row>
      <xdr:rowOff>180975</xdr:rowOff>
    </xdr:to>
    <xdr:pic>
      <xdr:nvPicPr>
        <xdr:cNvPr id="2" name="Picture 5" descr="sigla INFLPR b"/>
        <xdr:cNvPicPr preferRelativeResize="1">
          <a:picLocks noChangeAspect="1"/>
        </xdr:cNvPicPr>
      </xdr:nvPicPr>
      <xdr:blipFill>
        <a:blip r:embed="rId2"/>
        <a:stretch>
          <a:fillRect/>
        </a:stretch>
      </xdr:blipFill>
      <xdr:spPr>
        <a:xfrm>
          <a:off x="409575" y="209550"/>
          <a:ext cx="3714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xdr:row>
      <xdr:rowOff>38100</xdr:rowOff>
    </xdr:from>
    <xdr:to>
      <xdr:col>1</xdr:col>
      <xdr:colOff>400050</xdr:colOff>
      <xdr:row>4</xdr:row>
      <xdr:rowOff>9525</xdr:rowOff>
    </xdr:to>
    <xdr:pic>
      <xdr:nvPicPr>
        <xdr:cNvPr id="1" name="Picture 9" descr="sigla INFLPR b"/>
        <xdr:cNvPicPr preferRelativeResize="1">
          <a:picLocks noChangeAspect="1"/>
        </xdr:cNvPicPr>
      </xdr:nvPicPr>
      <xdr:blipFill>
        <a:blip r:embed="rId1"/>
        <a:stretch>
          <a:fillRect/>
        </a:stretch>
      </xdr:blipFill>
      <xdr:spPr>
        <a:xfrm>
          <a:off x="342900" y="228600"/>
          <a:ext cx="3714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409575</xdr:colOff>
      <xdr:row>4</xdr:row>
      <xdr:rowOff>0</xdr:rowOff>
    </xdr:to>
    <xdr:pic>
      <xdr:nvPicPr>
        <xdr:cNvPr id="1" name="Picture 5" descr="sigla INFLPR b"/>
        <xdr:cNvPicPr preferRelativeResize="1">
          <a:picLocks noChangeAspect="1"/>
        </xdr:cNvPicPr>
      </xdr:nvPicPr>
      <xdr:blipFill>
        <a:blip r:embed="rId1"/>
        <a:stretch>
          <a:fillRect/>
        </a:stretch>
      </xdr:blipFill>
      <xdr:spPr>
        <a:xfrm>
          <a:off x="323850" y="190500"/>
          <a:ext cx="400050" cy="571500"/>
        </a:xfrm>
        <a:prstGeom prst="rect">
          <a:avLst/>
        </a:prstGeom>
        <a:noFill/>
        <a:ln w="9525" cmpd="sng">
          <a:noFill/>
        </a:ln>
      </xdr:spPr>
    </xdr:pic>
    <xdr:clientData/>
  </xdr:twoCellAnchor>
  <xdr:twoCellAnchor>
    <xdr:from>
      <xdr:col>1</xdr:col>
      <xdr:colOff>304800</xdr:colOff>
      <xdr:row>20</xdr:row>
      <xdr:rowOff>161925</xdr:rowOff>
    </xdr:from>
    <xdr:to>
      <xdr:col>1</xdr:col>
      <xdr:colOff>285750</xdr:colOff>
      <xdr:row>20</xdr:row>
      <xdr:rowOff>161925</xdr:rowOff>
    </xdr:to>
    <xdr:pic>
      <xdr:nvPicPr>
        <xdr:cNvPr id="2" name="Picture 23" descr="http://www.sciencedirect.com/scidirimg/clear.gif"/>
        <xdr:cNvPicPr preferRelativeResize="1">
          <a:picLocks noChangeAspect="1"/>
        </xdr:cNvPicPr>
      </xdr:nvPicPr>
      <xdr:blipFill>
        <a:blip r:link="rId2"/>
        <a:stretch>
          <a:fillRect/>
        </a:stretch>
      </xdr:blipFill>
      <xdr:spPr>
        <a:xfrm>
          <a:off x="619125" y="4057650"/>
          <a:ext cx="0" cy="0"/>
        </a:xfrm>
        <a:prstGeom prst="rect">
          <a:avLst/>
        </a:prstGeom>
        <a:noFill/>
        <a:ln w="9525" cmpd="sng">
          <a:noFill/>
        </a:ln>
      </xdr:spPr>
    </xdr:pic>
    <xdr:clientData/>
  </xdr:twoCellAnchor>
  <xdr:twoCellAnchor>
    <xdr:from>
      <xdr:col>2</xdr:col>
      <xdr:colOff>0</xdr:colOff>
      <xdr:row>16</xdr:row>
      <xdr:rowOff>0</xdr:rowOff>
    </xdr:from>
    <xdr:to>
      <xdr:col>2</xdr:col>
      <xdr:colOff>9525</xdr:colOff>
      <xdr:row>16</xdr:row>
      <xdr:rowOff>0</xdr:rowOff>
    </xdr:to>
    <xdr:pic>
      <xdr:nvPicPr>
        <xdr:cNvPr id="3" name="Picture 24" descr="http://www.sciencedirect.com/scidirimg/clear.gif"/>
        <xdr:cNvPicPr preferRelativeResize="1">
          <a:picLocks noChangeAspect="1"/>
        </xdr:cNvPicPr>
      </xdr:nvPicPr>
      <xdr:blipFill>
        <a:blip r:link="rId2"/>
        <a:stretch>
          <a:fillRect/>
        </a:stretch>
      </xdr:blipFill>
      <xdr:spPr>
        <a:xfrm>
          <a:off x="885825" y="3133725"/>
          <a:ext cx="9525" cy="0"/>
        </a:xfrm>
        <a:prstGeom prst="rect">
          <a:avLst/>
        </a:prstGeom>
        <a:noFill/>
        <a:ln w="9525" cmpd="sng">
          <a:noFill/>
        </a:ln>
      </xdr:spPr>
    </xdr:pic>
    <xdr:clientData/>
  </xdr:twoCellAnchor>
  <xdr:twoCellAnchor>
    <xdr:from>
      <xdr:col>1</xdr:col>
      <xdr:colOff>304800</xdr:colOff>
      <xdr:row>16</xdr:row>
      <xdr:rowOff>161925</xdr:rowOff>
    </xdr:from>
    <xdr:to>
      <xdr:col>1</xdr:col>
      <xdr:colOff>285750</xdr:colOff>
      <xdr:row>16</xdr:row>
      <xdr:rowOff>161925</xdr:rowOff>
    </xdr:to>
    <xdr:pic>
      <xdr:nvPicPr>
        <xdr:cNvPr id="4" name="Picture 25" descr="http://www.sciencedirect.com/scidirimg/clear.gif"/>
        <xdr:cNvPicPr preferRelativeResize="1">
          <a:picLocks noChangeAspect="1"/>
        </xdr:cNvPicPr>
      </xdr:nvPicPr>
      <xdr:blipFill>
        <a:blip r:link="rId2"/>
        <a:stretch>
          <a:fillRect/>
        </a:stretch>
      </xdr:blipFill>
      <xdr:spPr>
        <a:xfrm>
          <a:off x="619125" y="3295650"/>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11</xdr:row>
      <xdr:rowOff>161925</xdr:rowOff>
    </xdr:from>
    <xdr:to>
      <xdr:col>0</xdr:col>
      <xdr:colOff>123825</xdr:colOff>
      <xdr:row>11</xdr:row>
      <xdr:rowOff>161925</xdr:rowOff>
    </xdr:to>
    <xdr:pic>
      <xdr:nvPicPr>
        <xdr:cNvPr id="1" name="Picture 23" descr="http://www.sciencedirect.com/scidirimg/clear.gif"/>
        <xdr:cNvPicPr preferRelativeResize="1">
          <a:picLocks noChangeAspect="1"/>
        </xdr:cNvPicPr>
      </xdr:nvPicPr>
      <xdr:blipFill>
        <a:blip r:link="rId1"/>
        <a:stretch>
          <a:fillRect/>
        </a:stretch>
      </xdr:blipFill>
      <xdr:spPr>
        <a:xfrm>
          <a:off x="304800" y="2190750"/>
          <a:ext cx="0" cy="0"/>
        </a:xfrm>
        <a:prstGeom prst="rect">
          <a:avLst/>
        </a:prstGeom>
        <a:noFill/>
        <a:ln w="9525" cmpd="sng">
          <a:noFill/>
        </a:ln>
      </xdr:spPr>
    </xdr:pic>
    <xdr:clientData/>
  </xdr:twoCellAnchor>
  <xdr:twoCellAnchor>
    <xdr:from>
      <xdr:col>1</xdr:col>
      <xdr:colOff>0</xdr:colOff>
      <xdr:row>6</xdr:row>
      <xdr:rowOff>0</xdr:rowOff>
    </xdr:from>
    <xdr:to>
      <xdr:col>1</xdr:col>
      <xdr:colOff>9525</xdr:colOff>
      <xdr:row>6</xdr:row>
      <xdr:rowOff>0</xdr:rowOff>
    </xdr:to>
    <xdr:pic>
      <xdr:nvPicPr>
        <xdr:cNvPr id="2" name="Picture 24" descr="http://www.sciencedirect.com/scidirimg/clear.gif"/>
        <xdr:cNvPicPr preferRelativeResize="1">
          <a:picLocks noChangeAspect="1"/>
        </xdr:cNvPicPr>
      </xdr:nvPicPr>
      <xdr:blipFill>
        <a:blip r:link="rId1"/>
        <a:stretch>
          <a:fillRect/>
        </a:stretch>
      </xdr:blipFill>
      <xdr:spPr>
        <a:xfrm>
          <a:off x="314325" y="1123950"/>
          <a:ext cx="9525" cy="0"/>
        </a:xfrm>
        <a:prstGeom prst="rect">
          <a:avLst/>
        </a:prstGeom>
        <a:noFill/>
        <a:ln w="9525" cmpd="sng">
          <a:noFill/>
        </a:ln>
      </xdr:spPr>
    </xdr:pic>
    <xdr:clientData/>
  </xdr:twoCellAnchor>
  <xdr:twoCellAnchor>
    <xdr:from>
      <xdr:col>0</xdr:col>
      <xdr:colOff>304800</xdr:colOff>
      <xdr:row>6</xdr:row>
      <xdr:rowOff>161925</xdr:rowOff>
    </xdr:from>
    <xdr:to>
      <xdr:col>0</xdr:col>
      <xdr:colOff>123825</xdr:colOff>
      <xdr:row>6</xdr:row>
      <xdr:rowOff>161925</xdr:rowOff>
    </xdr:to>
    <xdr:pic>
      <xdr:nvPicPr>
        <xdr:cNvPr id="3" name="Picture 25" descr="http://www.sciencedirect.com/scidirimg/clear.gif"/>
        <xdr:cNvPicPr preferRelativeResize="1">
          <a:picLocks noChangeAspect="1"/>
        </xdr:cNvPicPr>
      </xdr:nvPicPr>
      <xdr:blipFill>
        <a:blip r:link="rId1"/>
        <a:stretch>
          <a:fillRect/>
        </a:stretch>
      </xdr:blipFill>
      <xdr:spPr>
        <a:xfrm>
          <a:off x="304800" y="1285875"/>
          <a:ext cx="0" cy="0"/>
        </a:xfrm>
        <a:prstGeom prst="rect">
          <a:avLst/>
        </a:prstGeom>
        <a:noFill/>
        <a:ln w="9525" cmpd="sng">
          <a:noFill/>
        </a:ln>
      </xdr:spPr>
    </xdr:pic>
    <xdr:clientData/>
  </xdr:twoCellAnchor>
  <xdr:twoCellAnchor editAs="oneCell">
    <xdr:from>
      <xdr:col>1</xdr:col>
      <xdr:colOff>66675</xdr:colOff>
      <xdr:row>1</xdr:row>
      <xdr:rowOff>28575</xdr:rowOff>
    </xdr:from>
    <xdr:to>
      <xdr:col>1</xdr:col>
      <xdr:colOff>438150</xdr:colOff>
      <xdr:row>4</xdr:row>
      <xdr:rowOff>0</xdr:rowOff>
    </xdr:to>
    <xdr:pic>
      <xdr:nvPicPr>
        <xdr:cNvPr id="4" name="Picture 5" descr="sigla INFLPR b"/>
        <xdr:cNvPicPr preferRelativeResize="1">
          <a:picLocks noChangeAspect="1"/>
        </xdr:cNvPicPr>
      </xdr:nvPicPr>
      <xdr:blipFill>
        <a:blip r:embed="rId2"/>
        <a:stretch>
          <a:fillRect/>
        </a:stretch>
      </xdr:blipFill>
      <xdr:spPr>
        <a:xfrm>
          <a:off x="381000" y="219075"/>
          <a:ext cx="371475" cy="542925"/>
        </a:xfrm>
        <a:prstGeom prst="rect">
          <a:avLst/>
        </a:prstGeom>
        <a:noFill/>
        <a:ln w="9525" cmpd="sng">
          <a:noFill/>
        </a:ln>
      </xdr:spPr>
    </xdr:pic>
    <xdr:clientData/>
  </xdr:twoCellAnchor>
  <xdr:twoCellAnchor>
    <xdr:from>
      <xdr:col>0</xdr:col>
      <xdr:colOff>304800</xdr:colOff>
      <xdr:row>17</xdr:row>
      <xdr:rowOff>0</xdr:rowOff>
    </xdr:from>
    <xdr:to>
      <xdr:col>0</xdr:col>
      <xdr:colOff>123825</xdr:colOff>
      <xdr:row>17</xdr:row>
      <xdr:rowOff>0</xdr:rowOff>
    </xdr:to>
    <xdr:pic>
      <xdr:nvPicPr>
        <xdr:cNvPr id="5" name="Picture 1" descr="http://www.sciencedirect.com/scidirimg/clear.gif"/>
        <xdr:cNvPicPr preferRelativeResize="1">
          <a:picLocks noChangeAspect="1"/>
        </xdr:cNvPicPr>
      </xdr:nvPicPr>
      <xdr:blipFill>
        <a:blip r:link="rId1"/>
        <a:stretch>
          <a:fillRect/>
        </a:stretch>
      </xdr:blipFill>
      <xdr:spPr>
        <a:xfrm>
          <a:off x="304800" y="3733800"/>
          <a:ext cx="0" cy="0"/>
        </a:xfrm>
        <a:prstGeom prst="rect">
          <a:avLst/>
        </a:prstGeom>
        <a:noFill/>
        <a:ln w="9525" cmpd="sng">
          <a:noFill/>
        </a:ln>
      </xdr:spPr>
    </xdr:pic>
    <xdr:clientData/>
  </xdr:twoCellAnchor>
  <xdr:twoCellAnchor>
    <xdr:from>
      <xdr:col>1</xdr:col>
      <xdr:colOff>0</xdr:colOff>
      <xdr:row>17</xdr:row>
      <xdr:rowOff>0</xdr:rowOff>
    </xdr:from>
    <xdr:to>
      <xdr:col>1</xdr:col>
      <xdr:colOff>9525</xdr:colOff>
      <xdr:row>17</xdr:row>
      <xdr:rowOff>0</xdr:rowOff>
    </xdr:to>
    <xdr:pic>
      <xdr:nvPicPr>
        <xdr:cNvPr id="6" name="Picture 10" descr="http://www.sciencedirect.com/scidirimg/clear.gif"/>
        <xdr:cNvPicPr preferRelativeResize="1">
          <a:picLocks noChangeAspect="1"/>
        </xdr:cNvPicPr>
      </xdr:nvPicPr>
      <xdr:blipFill>
        <a:blip r:link="rId1"/>
        <a:stretch>
          <a:fillRect/>
        </a:stretch>
      </xdr:blipFill>
      <xdr:spPr>
        <a:xfrm>
          <a:off x="314325" y="3733800"/>
          <a:ext cx="9525" cy="0"/>
        </a:xfrm>
        <a:prstGeom prst="rect">
          <a:avLst/>
        </a:prstGeom>
        <a:noFill/>
        <a:ln w="9525" cmpd="sng">
          <a:noFill/>
        </a:ln>
      </xdr:spPr>
    </xdr:pic>
    <xdr:clientData/>
  </xdr:twoCellAnchor>
  <xdr:twoCellAnchor>
    <xdr:from>
      <xdr:col>0</xdr:col>
      <xdr:colOff>304800</xdr:colOff>
      <xdr:row>17</xdr:row>
      <xdr:rowOff>0</xdr:rowOff>
    </xdr:from>
    <xdr:to>
      <xdr:col>0</xdr:col>
      <xdr:colOff>123825</xdr:colOff>
      <xdr:row>17</xdr:row>
      <xdr:rowOff>0</xdr:rowOff>
    </xdr:to>
    <xdr:pic>
      <xdr:nvPicPr>
        <xdr:cNvPr id="7" name="Picture 22" descr="http://www.sciencedirect.com/scidirimg/clear.gif"/>
        <xdr:cNvPicPr preferRelativeResize="1">
          <a:picLocks noChangeAspect="1"/>
        </xdr:cNvPicPr>
      </xdr:nvPicPr>
      <xdr:blipFill>
        <a:blip r:link="rId1"/>
        <a:stretch>
          <a:fillRect/>
        </a:stretch>
      </xdr:blipFill>
      <xdr:spPr>
        <a:xfrm>
          <a:off x="304800" y="3733800"/>
          <a:ext cx="0" cy="0"/>
        </a:xfrm>
        <a:prstGeom prst="rect">
          <a:avLst/>
        </a:prstGeom>
        <a:noFill/>
        <a:ln w="9525" cmpd="sng">
          <a:noFill/>
        </a:ln>
      </xdr:spPr>
    </xdr:pic>
    <xdr:clientData/>
  </xdr:twoCellAnchor>
  <xdr:twoCellAnchor>
    <xdr:from>
      <xdr:col>1</xdr:col>
      <xdr:colOff>304800</xdr:colOff>
      <xdr:row>20</xdr:row>
      <xdr:rowOff>161925</xdr:rowOff>
    </xdr:from>
    <xdr:to>
      <xdr:col>1</xdr:col>
      <xdr:colOff>285750</xdr:colOff>
      <xdr:row>20</xdr:row>
      <xdr:rowOff>161925</xdr:rowOff>
    </xdr:to>
    <xdr:pic>
      <xdr:nvPicPr>
        <xdr:cNvPr id="8" name="Picture 23" descr="http://www.sciencedirect.com/scidirimg/clear.gif"/>
        <xdr:cNvPicPr preferRelativeResize="1">
          <a:picLocks noChangeAspect="1"/>
        </xdr:cNvPicPr>
      </xdr:nvPicPr>
      <xdr:blipFill>
        <a:blip r:link="rId1"/>
        <a:stretch>
          <a:fillRect/>
        </a:stretch>
      </xdr:blipFill>
      <xdr:spPr>
        <a:xfrm>
          <a:off x="619125" y="4467225"/>
          <a:ext cx="0" cy="0"/>
        </a:xfrm>
        <a:prstGeom prst="rect">
          <a:avLst/>
        </a:prstGeom>
        <a:noFill/>
        <a:ln w="9525" cmpd="sng">
          <a:noFill/>
        </a:ln>
      </xdr:spPr>
    </xdr:pic>
    <xdr:clientData/>
  </xdr:twoCellAnchor>
  <xdr:twoCellAnchor>
    <xdr:from>
      <xdr:col>2</xdr:col>
      <xdr:colOff>0</xdr:colOff>
      <xdr:row>16</xdr:row>
      <xdr:rowOff>0</xdr:rowOff>
    </xdr:from>
    <xdr:to>
      <xdr:col>2</xdr:col>
      <xdr:colOff>9525</xdr:colOff>
      <xdr:row>16</xdr:row>
      <xdr:rowOff>0</xdr:rowOff>
    </xdr:to>
    <xdr:pic>
      <xdr:nvPicPr>
        <xdr:cNvPr id="9" name="Picture 24" descr="http://www.sciencedirect.com/scidirimg/clear.gif"/>
        <xdr:cNvPicPr preferRelativeResize="1">
          <a:picLocks noChangeAspect="1"/>
        </xdr:cNvPicPr>
      </xdr:nvPicPr>
      <xdr:blipFill>
        <a:blip r:link="rId1"/>
        <a:stretch>
          <a:fillRect/>
        </a:stretch>
      </xdr:blipFill>
      <xdr:spPr>
        <a:xfrm>
          <a:off x="885825" y="3543300"/>
          <a:ext cx="9525" cy="0"/>
        </a:xfrm>
        <a:prstGeom prst="rect">
          <a:avLst/>
        </a:prstGeom>
        <a:noFill/>
        <a:ln w="9525" cmpd="sng">
          <a:noFill/>
        </a:ln>
      </xdr:spPr>
    </xdr:pic>
    <xdr:clientData/>
  </xdr:twoCellAnchor>
  <xdr:twoCellAnchor>
    <xdr:from>
      <xdr:col>1</xdr:col>
      <xdr:colOff>304800</xdr:colOff>
      <xdr:row>16</xdr:row>
      <xdr:rowOff>161925</xdr:rowOff>
    </xdr:from>
    <xdr:to>
      <xdr:col>1</xdr:col>
      <xdr:colOff>285750</xdr:colOff>
      <xdr:row>16</xdr:row>
      <xdr:rowOff>161925</xdr:rowOff>
    </xdr:to>
    <xdr:pic>
      <xdr:nvPicPr>
        <xdr:cNvPr id="10" name="Picture 25" descr="http://www.sciencedirect.com/scidirimg/clear.gif"/>
        <xdr:cNvPicPr preferRelativeResize="1">
          <a:picLocks noChangeAspect="1"/>
        </xdr:cNvPicPr>
      </xdr:nvPicPr>
      <xdr:blipFill>
        <a:blip r:link="rId1"/>
        <a:stretch>
          <a:fillRect/>
        </a:stretch>
      </xdr:blipFill>
      <xdr:spPr>
        <a:xfrm>
          <a:off x="619125" y="37052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400050</xdr:colOff>
      <xdr:row>4</xdr:row>
      <xdr:rowOff>0</xdr:rowOff>
    </xdr:to>
    <xdr:pic>
      <xdr:nvPicPr>
        <xdr:cNvPr id="1" name="Picture 5" descr="sigla INFLPR b"/>
        <xdr:cNvPicPr preferRelativeResize="1">
          <a:picLocks noChangeAspect="1"/>
        </xdr:cNvPicPr>
      </xdr:nvPicPr>
      <xdr:blipFill>
        <a:blip r:embed="rId1"/>
        <a:stretch>
          <a:fillRect/>
        </a:stretch>
      </xdr:blipFill>
      <xdr:spPr>
        <a:xfrm>
          <a:off x="619125" y="200025"/>
          <a:ext cx="3905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0070C0"/>
  </sheetPr>
  <dimension ref="A2:I49"/>
  <sheetViews>
    <sheetView zoomScale="110" zoomScaleNormal="110" zoomScalePageLayoutView="0" workbookViewId="0" topLeftCell="A1">
      <selection activeCell="A1" sqref="A1"/>
    </sheetView>
  </sheetViews>
  <sheetFormatPr defaultColWidth="9.140625" defaultRowHeight="15"/>
  <cols>
    <col min="1" max="1" width="4.7109375" style="17" customWidth="1"/>
    <col min="2" max="2" width="7.7109375" style="17" customWidth="1"/>
    <col min="3" max="3" width="26.57421875" style="17" customWidth="1"/>
    <col min="4" max="4" width="28.28125" style="17" customWidth="1"/>
    <col min="5" max="5" width="11.00390625" style="17" customWidth="1"/>
    <col min="6" max="6" width="13.421875" style="17" customWidth="1"/>
    <col min="7" max="7" width="7.7109375" style="17" customWidth="1"/>
    <col min="8" max="8" width="4.7109375" style="17" customWidth="1"/>
    <col min="9" max="16384" width="9.140625" style="17" customWidth="1"/>
  </cols>
  <sheetData>
    <row r="1" ht="15"/>
    <row r="2" spans="1:8" ht="15" customHeight="1">
      <c r="A2" s="276" t="s">
        <v>3</v>
      </c>
      <c r="B2" s="277"/>
      <c r="C2" s="277"/>
      <c r="D2" s="277"/>
      <c r="E2" s="277"/>
      <c r="F2" s="277"/>
      <c r="G2" s="277"/>
      <c r="H2" s="25"/>
    </row>
    <row r="3" spans="1:8" ht="15">
      <c r="A3" s="277"/>
      <c r="B3" s="277"/>
      <c r="C3" s="277"/>
      <c r="D3" s="277"/>
      <c r="E3" s="277"/>
      <c r="F3" s="277"/>
      <c r="G3" s="277"/>
      <c r="H3" s="25"/>
    </row>
    <row r="4" spans="1:8" ht="15">
      <c r="A4" s="277"/>
      <c r="B4" s="277"/>
      <c r="C4" s="277"/>
      <c r="D4" s="277"/>
      <c r="E4" s="277"/>
      <c r="F4" s="277"/>
      <c r="G4" s="277"/>
      <c r="H4" s="25"/>
    </row>
    <row r="5" spans="3:8" ht="15">
      <c r="C5" s="25"/>
      <c r="D5" s="25"/>
      <c r="E5" s="25"/>
      <c r="F5" s="25"/>
      <c r="G5" s="25"/>
      <c r="H5" s="25"/>
    </row>
    <row r="6" ht="15">
      <c r="E6" s="17" t="s">
        <v>1</v>
      </c>
    </row>
    <row r="7" ht="15">
      <c r="E7" s="17" t="s">
        <v>212</v>
      </c>
    </row>
    <row r="8" ht="15">
      <c r="E8" s="17" t="s">
        <v>213</v>
      </c>
    </row>
    <row r="10" ht="15.75" thickBot="1"/>
    <row r="11" spans="1:9" ht="19.5" thickBot="1">
      <c r="A11" s="274" t="s">
        <v>21</v>
      </c>
      <c r="B11" s="275"/>
      <c r="C11" s="275"/>
      <c r="D11" s="275"/>
      <c r="E11" s="275"/>
      <c r="F11" s="275"/>
      <c r="G11" s="275"/>
      <c r="H11" s="275"/>
      <c r="I11" s="26" t="s">
        <v>143</v>
      </c>
    </row>
    <row r="12" spans="3:8" ht="15">
      <c r="C12" s="27"/>
      <c r="D12" s="244">
        <f ca="1">YEAR(TODAY()-1)</f>
        <v>2020</v>
      </c>
      <c r="E12" s="27"/>
      <c r="F12" s="27"/>
      <c r="G12" s="27"/>
      <c r="H12" s="27"/>
    </row>
    <row r="14" spans="3:4" ht="15">
      <c r="C14" s="28" t="s">
        <v>8</v>
      </c>
      <c r="D14" s="21"/>
    </row>
    <row r="15" spans="3:4" ht="15">
      <c r="C15" s="28" t="s">
        <v>9</v>
      </c>
      <c r="D15" s="21"/>
    </row>
    <row r="16" spans="3:4" ht="15">
      <c r="C16" s="29" t="s">
        <v>10</v>
      </c>
      <c r="D16" s="22"/>
    </row>
    <row r="17" spans="3:4" ht="15">
      <c r="C17" s="29" t="s">
        <v>23</v>
      </c>
      <c r="D17" s="22" t="s">
        <v>143</v>
      </c>
    </row>
    <row r="18" spans="3:4" ht="15">
      <c r="C18" s="29" t="s">
        <v>195</v>
      </c>
      <c r="D18" s="22"/>
    </row>
    <row r="19" spans="3:7" ht="15">
      <c r="C19" s="29" t="s">
        <v>28</v>
      </c>
      <c r="D19" s="21"/>
      <c r="E19" s="30"/>
      <c r="F19" s="30"/>
      <c r="G19" s="30"/>
    </row>
    <row r="20" spans="2:8" ht="15.75" thickBot="1">
      <c r="B20" s="31"/>
      <c r="C20" s="31"/>
      <c r="D20" s="31"/>
      <c r="E20" s="31"/>
      <c r="F20" s="31"/>
      <c r="G20" s="32"/>
      <c r="H20" s="32"/>
    </row>
    <row r="21" spans="2:8" ht="15.75" thickBot="1">
      <c r="B21" s="270" t="s">
        <v>58</v>
      </c>
      <c r="C21" s="270"/>
      <c r="D21" s="270"/>
      <c r="E21" s="270"/>
      <c r="F21" s="270"/>
      <c r="G21" s="32"/>
      <c r="H21" s="32"/>
    </row>
    <row r="22" spans="2:7" ht="15">
      <c r="B22" s="34">
        <v>1.1</v>
      </c>
      <c r="C22" s="283" t="s">
        <v>132</v>
      </c>
      <c r="D22" s="283"/>
      <c r="E22" s="283"/>
      <c r="F22" s="212">
        <f>'1.1 Carti, capit, proc, review'!I61</f>
        <v>0</v>
      </c>
      <c r="G22" s="33"/>
    </row>
    <row r="23" spans="2:7" ht="15">
      <c r="B23" s="34">
        <v>1.2</v>
      </c>
      <c r="C23" s="272" t="s">
        <v>134</v>
      </c>
      <c r="D23" s="272"/>
      <c r="E23" s="272"/>
      <c r="F23" s="212">
        <f>'1.2 Manuale'!G26</f>
        <v>0</v>
      </c>
      <c r="G23" s="33"/>
    </row>
    <row r="24" spans="2:7" ht="15">
      <c r="B24" s="34">
        <v>1.3</v>
      </c>
      <c r="C24" s="272" t="s">
        <v>54</v>
      </c>
      <c r="D24" s="272"/>
      <c r="E24" s="272"/>
      <c r="F24" s="212">
        <f>'1.3 Brevete'!F26</f>
        <v>0</v>
      </c>
      <c r="G24" s="33"/>
    </row>
    <row r="25" spans="2:7" ht="15.75" thickBot="1">
      <c r="B25" s="35">
        <v>1.4</v>
      </c>
      <c r="C25" s="284" t="s">
        <v>135</v>
      </c>
      <c r="D25" s="284"/>
      <c r="E25" s="284"/>
      <c r="F25" s="213">
        <f>'1.4 Proiecte &amp; Programe'!G26</f>
        <v>0</v>
      </c>
      <c r="G25" s="36"/>
    </row>
    <row r="26" spans="2:7" ht="15.75">
      <c r="B26" s="37"/>
      <c r="E26" s="44" t="s">
        <v>61</v>
      </c>
      <c r="F26" s="96">
        <f>SUM(F22:F25)</f>
        <v>0</v>
      </c>
      <c r="G26" s="38"/>
    </row>
    <row r="27" spans="2:7" ht="15.75" thickBot="1">
      <c r="B27" s="39"/>
      <c r="C27" s="31"/>
      <c r="D27" s="31"/>
      <c r="E27" s="31"/>
      <c r="F27" s="15"/>
      <c r="G27" s="32"/>
    </row>
    <row r="28" spans="2:7" ht="15.75" thickBot="1">
      <c r="B28" s="270" t="s">
        <v>59</v>
      </c>
      <c r="C28" s="270"/>
      <c r="D28" s="270"/>
      <c r="E28" s="270"/>
      <c r="F28" s="270"/>
      <c r="G28" s="32"/>
    </row>
    <row r="29" spans="2:7" ht="15.75">
      <c r="B29" s="99">
        <v>2.1</v>
      </c>
      <c r="C29" s="40" t="s">
        <v>55</v>
      </c>
      <c r="D29" s="40"/>
      <c r="E29" s="41" t="s">
        <v>11</v>
      </c>
      <c r="F29" s="214">
        <f>'2 Articole'!I25</f>
        <v>0</v>
      </c>
      <c r="G29" s="36"/>
    </row>
    <row r="30" spans="2:7" ht="15.75">
      <c r="B30" s="48">
        <v>2.2</v>
      </c>
      <c r="C30" s="43" t="s">
        <v>56</v>
      </c>
      <c r="D30" s="43"/>
      <c r="E30" s="44" t="s">
        <v>12</v>
      </c>
      <c r="F30" s="96">
        <f>'2 Articole'!J26</f>
        <v>0</v>
      </c>
      <c r="G30" s="36"/>
    </row>
    <row r="31" spans="2:7" ht="16.5" thickBot="1">
      <c r="B31" s="42"/>
      <c r="C31" s="45"/>
      <c r="D31" s="43"/>
      <c r="E31" s="98"/>
      <c r="F31" s="215"/>
      <c r="G31" s="36"/>
    </row>
    <row r="32" spans="2:7" ht="15.75" thickBot="1">
      <c r="B32" s="46" t="s">
        <v>60</v>
      </c>
      <c r="C32" s="47"/>
      <c r="D32" s="47"/>
      <c r="E32" s="97"/>
      <c r="F32" s="216"/>
      <c r="G32" s="36"/>
    </row>
    <row r="33" spans="2:7" ht="15.75">
      <c r="B33" s="48">
        <v>3.1</v>
      </c>
      <c r="C33" s="43" t="s">
        <v>13</v>
      </c>
      <c r="D33" s="43"/>
      <c r="E33" s="44" t="s">
        <v>18</v>
      </c>
      <c r="F33" s="96">
        <f>'3.1 Citari'!F26</f>
        <v>0</v>
      </c>
      <c r="G33" s="36"/>
    </row>
    <row r="34" spans="2:7" ht="15.75">
      <c r="B34" s="94">
        <v>3.2</v>
      </c>
      <c r="C34" s="17" t="s">
        <v>53</v>
      </c>
      <c r="E34" s="44" t="s">
        <v>141</v>
      </c>
      <c r="F34" s="96">
        <f>'3.2 h-index'!D15</f>
        <v>0</v>
      </c>
      <c r="G34" s="36"/>
    </row>
    <row r="35" spans="2:7" ht="16.5" thickBot="1">
      <c r="B35" s="94"/>
      <c r="E35" s="95"/>
      <c r="F35" s="215"/>
      <c r="G35" s="36"/>
    </row>
    <row r="36" spans="2:7" ht="16.5" thickBot="1">
      <c r="B36" s="285" t="s">
        <v>57</v>
      </c>
      <c r="C36" s="285"/>
      <c r="D36" s="285"/>
      <c r="E36" s="285"/>
      <c r="F36" s="217">
        <f>F26+F30/2+F29/2+F33/20+F34/5</f>
        <v>0</v>
      </c>
      <c r="G36" s="36"/>
    </row>
    <row r="37" spans="2:7" ht="15.75">
      <c r="B37" s="94"/>
      <c r="E37" s="95"/>
      <c r="F37" s="96"/>
      <c r="G37" s="36"/>
    </row>
    <row r="39" spans="2:3" ht="15.75" customHeight="1">
      <c r="B39" s="271" t="s">
        <v>62</v>
      </c>
      <c r="C39" s="272"/>
    </row>
    <row r="40" spans="1:4" s="226" customFormat="1" ht="15.75" customHeight="1">
      <c r="A40" s="101"/>
      <c r="B40" s="273" t="s">
        <v>142</v>
      </c>
      <c r="C40" s="273"/>
      <c r="D40" s="273"/>
    </row>
    <row r="41" spans="1:4" s="100" customFormat="1" ht="15.75" customHeight="1">
      <c r="A41" s="101"/>
      <c r="B41" s="273"/>
      <c r="C41" s="273"/>
      <c r="D41" s="273"/>
    </row>
    <row r="42" spans="5:8" ht="15">
      <c r="E42" s="281"/>
      <c r="F42" s="282"/>
      <c r="G42" s="282"/>
      <c r="H42" s="282"/>
    </row>
    <row r="43" spans="5:6" ht="15">
      <c r="E43" s="25"/>
      <c r="F43" s="25"/>
    </row>
    <row r="44" spans="2:3" ht="21" customHeight="1">
      <c r="B44" s="279"/>
      <c r="C44" s="280"/>
    </row>
    <row r="46" spans="2:7" ht="15">
      <c r="B46" s="278"/>
      <c r="C46" s="277"/>
      <c r="D46" s="277"/>
      <c r="E46" s="277"/>
      <c r="F46" s="277"/>
      <c r="G46" s="277"/>
    </row>
    <row r="47" spans="1:7" ht="15">
      <c r="A47" s="49"/>
      <c r="B47" s="277"/>
      <c r="C47" s="277"/>
      <c r="D47" s="277"/>
      <c r="E47" s="277"/>
      <c r="F47" s="277"/>
      <c r="G47" s="277"/>
    </row>
    <row r="48" spans="2:7" ht="15">
      <c r="B48" s="50"/>
      <c r="C48" s="49"/>
      <c r="D48" s="49"/>
      <c r="E48" s="49"/>
      <c r="F48" s="49"/>
      <c r="G48" s="49"/>
    </row>
    <row r="49" spans="2:7" ht="15">
      <c r="B49" s="49"/>
      <c r="C49" s="49"/>
      <c r="D49" s="49"/>
      <c r="E49" s="49"/>
      <c r="F49" s="49"/>
      <c r="G49" s="49"/>
    </row>
  </sheetData>
  <sheetProtection/>
  <mergeCells count="15">
    <mergeCell ref="B46:G47"/>
    <mergeCell ref="B44:C44"/>
    <mergeCell ref="E42:H42"/>
    <mergeCell ref="C22:E22"/>
    <mergeCell ref="C23:E23"/>
    <mergeCell ref="C24:E24"/>
    <mergeCell ref="C25:E25"/>
    <mergeCell ref="B41:D41"/>
    <mergeCell ref="B36:E36"/>
    <mergeCell ref="B21:F21"/>
    <mergeCell ref="B28:F28"/>
    <mergeCell ref="B39:C39"/>
    <mergeCell ref="B40:D40"/>
    <mergeCell ref="A11:H11"/>
    <mergeCell ref="A2:G4"/>
  </mergeCells>
  <dataValidations count="6">
    <dataValidation allowBlank="1" showInputMessage="1" showErrorMessage="1" promptTitle="Introducere date" prompt="Introduceti date numai in campurile colorate." sqref="D14:D15 D12"/>
    <dataValidation type="list" allowBlank="1" showInputMessage="1" showErrorMessage="1" sqref="I7">
      <formula1>"Laboratoare"</formula1>
    </dataValidation>
    <dataValidation type="list" allowBlank="1" showInputMessage="1" showErrorMessage="1" promptTitle="selecteaza" prompt="click pentru selectarea functiei" sqref="D16">
      <formula1>"CS 2, CS 3, CS"</formula1>
    </dataValidation>
    <dataValidation type="list" allowBlank="1" showInputMessage="1" showErrorMessage="1" promptTitle="Selecteaza" prompt="Selecteaza" sqref="I11 D17">
      <formula1>"CS 1, CS 2, CS 3"</formula1>
    </dataValidation>
    <dataValidation type="list" allowBlank="1" showInputMessage="1" showErrorMessage="1" promptTitle="Selecteaza" prompt="Selecteaza laboratorul" sqref="D19">
      <formula1>"S200, L210, L220,L230, L250, L260, L300, Stardoor, Isotest, ISS, extern"</formula1>
    </dataValidation>
    <dataValidation allowBlank="1" showInputMessage="1" showErrorMessage="1" promptTitle="Selecteaza" prompt="Selecteaza" sqref="D18"/>
  </dataValidations>
  <printOptions/>
  <pageMargins left="0.39" right="0.41" top="0.12" bottom="0.2" header="0.12" footer="0.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dimension ref="A2:J178"/>
  <sheetViews>
    <sheetView zoomScalePageLayoutView="0" workbookViewId="0" topLeftCell="A1">
      <selection activeCell="G27" sqref="G27"/>
    </sheetView>
  </sheetViews>
  <sheetFormatPr defaultColWidth="9.140625" defaultRowHeight="15"/>
  <cols>
    <col min="3" max="3" width="60.57421875" style="0" customWidth="1"/>
    <col min="4" max="4" width="18.7109375" style="0" customWidth="1"/>
    <col min="5" max="5" width="25.421875" style="0" customWidth="1"/>
    <col min="7" max="7" width="10.8515625" style="235" customWidth="1"/>
  </cols>
  <sheetData>
    <row r="2" spans="2:10" ht="15">
      <c r="B2" s="276" t="s">
        <v>3</v>
      </c>
      <c r="C2" s="276"/>
      <c r="D2" s="276"/>
      <c r="E2" s="276"/>
      <c r="F2" s="276"/>
      <c r="G2" s="276"/>
      <c r="H2" s="276"/>
      <c r="I2" s="276"/>
      <c r="J2" s="276"/>
    </row>
    <row r="3" spans="2:10" ht="15">
      <c r="B3" s="276"/>
      <c r="C3" s="276"/>
      <c r="D3" s="276"/>
      <c r="E3" s="276"/>
      <c r="F3" s="276"/>
      <c r="G3" s="276"/>
      <c r="H3" s="276"/>
      <c r="I3" s="276"/>
      <c r="J3" s="276"/>
    </row>
    <row r="4" spans="2:10" ht="15">
      <c r="B4" s="276"/>
      <c r="C4" s="276"/>
      <c r="D4" s="276"/>
      <c r="E4" s="276"/>
      <c r="F4" s="276"/>
      <c r="G4" s="276"/>
      <c r="H4" s="276"/>
      <c r="I4" s="276"/>
      <c r="J4" s="276"/>
    </row>
    <row r="5" ht="15.75"/>
    <row r="6" spans="2:10" ht="15">
      <c r="B6" s="305" t="s">
        <v>208</v>
      </c>
      <c r="C6" s="305"/>
      <c r="D6" s="305"/>
      <c r="E6" s="305"/>
      <c r="F6" s="305"/>
      <c r="G6" s="305"/>
      <c r="H6" s="305"/>
      <c r="I6" s="305"/>
      <c r="J6" s="305"/>
    </row>
    <row r="7" spans="2:10" ht="15">
      <c r="B7" s="305"/>
      <c r="C7" s="305"/>
      <c r="D7" s="305"/>
      <c r="E7" s="305"/>
      <c r="F7" s="305"/>
      <c r="G7" s="305"/>
      <c r="H7" s="305"/>
      <c r="I7" s="305"/>
      <c r="J7" s="305"/>
    </row>
    <row r="8" spans="2:10" ht="15">
      <c r="B8" s="305"/>
      <c r="C8" s="305"/>
      <c r="D8" s="305"/>
      <c r="E8" s="305"/>
      <c r="F8" s="305"/>
      <c r="G8" s="305"/>
      <c r="H8" s="305"/>
      <c r="I8" s="305"/>
      <c r="J8" s="305"/>
    </row>
    <row r="10" spans="1:10" ht="15.75">
      <c r="A10" s="17"/>
      <c r="B10" s="17"/>
      <c r="C10" s="182" t="str">
        <f>CONCATENATE("NUME Prenume: ",UPPER(Verificare!D14)," ",Verificare!D15)</f>
        <v>NUME Prenume:  </v>
      </c>
      <c r="D10" s="29"/>
      <c r="E10" s="17"/>
      <c r="F10" s="17"/>
      <c r="G10" s="260"/>
      <c r="H10" s="17"/>
      <c r="I10" s="125"/>
      <c r="J10" s="17"/>
    </row>
    <row r="11" spans="1:10" ht="15" customHeight="1">
      <c r="A11" s="17"/>
      <c r="B11" s="56"/>
      <c r="C11" s="182" t="str">
        <f>CONCATENATE("Functia: ",Verificare!D16)</f>
        <v>Functia: </v>
      </c>
      <c r="D11" s="29"/>
      <c r="E11" s="17"/>
      <c r="F11" s="17"/>
      <c r="G11" s="260"/>
      <c r="H11" s="17"/>
      <c r="I11" s="125"/>
      <c r="J11" s="17"/>
    </row>
    <row r="12" spans="1:10" ht="15.75">
      <c r="A12" s="17"/>
      <c r="B12" s="56"/>
      <c r="C12" s="182" t="str">
        <f>CONCATENATE("Laborator/Sectia/Filiala: ",Verificare!D19)</f>
        <v>Laborator/Sectia/Filiala: </v>
      </c>
      <c r="D12" s="29"/>
      <c r="E12" s="17"/>
      <c r="F12" s="17"/>
      <c r="G12" s="260"/>
      <c r="H12" s="17"/>
      <c r="I12" s="125"/>
      <c r="J12" s="17"/>
    </row>
    <row r="14" ht="15.75">
      <c r="C14" s="228" t="s">
        <v>204</v>
      </c>
    </row>
    <row r="15" spans="1:7" s="87" customFormat="1" ht="27.75" customHeight="1">
      <c r="A15" s="125"/>
      <c r="B15" s="69" t="s">
        <v>0</v>
      </c>
      <c r="C15" s="69" t="s">
        <v>145</v>
      </c>
      <c r="D15" s="69" t="s">
        <v>64</v>
      </c>
      <c r="E15" s="69" t="s">
        <v>203</v>
      </c>
      <c r="G15" s="261"/>
    </row>
    <row r="16" spans="1:8" ht="15.75">
      <c r="A16" s="32"/>
      <c r="B16" s="141">
        <f>ROW(B1)</f>
        <v>1</v>
      </c>
      <c r="C16" s="147"/>
      <c r="D16" s="147"/>
      <c r="E16" s="148"/>
      <c r="G16" s="262" t="s">
        <v>146</v>
      </c>
      <c r="H16" t="s">
        <v>147</v>
      </c>
    </row>
    <row r="17" spans="1:8" ht="15.75">
      <c r="A17" s="32"/>
      <c r="B17" s="141">
        <f aca="true" t="shared" si="0" ref="B17:B25">ROW(B2)</f>
        <v>2</v>
      </c>
      <c r="C17" s="147"/>
      <c r="D17" s="147"/>
      <c r="E17" s="148"/>
      <c r="G17" s="262" t="s">
        <v>148</v>
      </c>
      <c r="H17" t="s">
        <v>149</v>
      </c>
    </row>
    <row r="18" spans="1:5" ht="15.75">
      <c r="A18" s="32"/>
      <c r="B18" s="141">
        <f t="shared" si="0"/>
        <v>3</v>
      </c>
      <c r="C18" s="147"/>
      <c r="D18" s="147"/>
      <c r="E18" s="148"/>
    </row>
    <row r="19" spans="1:5" ht="15.75">
      <c r="A19" s="32"/>
      <c r="B19" s="141">
        <f t="shared" si="0"/>
        <v>4</v>
      </c>
      <c r="C19" s="147"/>
      <c r="D19" s="147"/>
      <c r="E19" s="148"/>
    </row>
    <row r="20" spans="1:5" ht="15.75">
      <c r="A20" s="17"/>
      <c r="B20" s="141">
        <f t="shared" si="0"/>
        <v>5</v>
      </c>
      <c r="C20" s="147"/>
      <c r="D20" s="147"/>
      <c r="E20" s="148"/>
    </row>
    <row r="21" spans="1:5" ht="15.75">
      <c r="A21" s="32"/>
      <c r="B21" s="141">
        <f t="shared" si="0"/>
        <v>6</v>
      </c>
      <c r="C21" s="147"/>
      <c r="D21" s="147"/>
      <c r="E21" s="148"/>
    </row>
    <row r="22" spans="1:5" ht="15.75">
      <c r="A22" s="32"/>
      <c r="B22" s="141">
        <f t="shared" si="0"/>
        <v>7</v>
      </c>
      <c r="C22" s="147"/>
      <c r="D22" s="147"/>
      <c r="E22" s="148"/>
    </row>
    <row r="23" spans="1:5" ht="15.75">
      <c r="A23" s="32"/>
      <c r="B23" s="141">
        <f t="shared" si="0"/>
        <v>8</v>
      </c>
      <c r="C23" s="147"/>
      <c r="D23" s="147"/>
      <c r="E23" s="148"/>
    </row>
    <row r="24" spans="1:5" ht="15.75">
      <c r="A24" s="32"/>
      <c r="B24" s="141">
        <f t="shared" si="0"/>
        <v>9</v>
      </c>
      <c r="C24" s="147"/>
      <c r="D24" s="147"/>
      <c r="E24" s="148"/>
    </row>
    <row r="25" spans="1:5" ht="15.75">
      <c r="A25" s="32"/>
      <c r="B25" s="141">
        <f t="shared" si="0"/>
        <v>10</v>
      </c>
      <c r="C25" s="147"/>
      <c r="D25" s="147"/>
      <c r="E25" s="148"/>
    </row>
    <row r="26" spans="1:8" ht="18.75" customHeight="1">
      <c r="A26" s="32"/>
      <c r="B26" s="149"/>
      <c r="C26" s="229" t="s">
        <v>101</v>
      </c>
      <c r="D26" s="227"/>
      <c r="E26" s="227"/>
      <c r="F26" s="227"/>
      <c r="G26" s="263"/>
      <c r="H26" s="59"/>
    </row>
    <row r="27" spans="6:9" ht="17.25">
      <c r="F27" s="173" t="s">
        <v>150</v>
      </c>
      <c r="G27" s="264"/>
      <c r="I27" t="s">
        <v>151</v>
      </c>
    </row>
    <row r="28" ht="15.75">
      <c r="C28" s="228" t="s">
        <v>201</v>
      </c>
    </row>
    <row r="29" spans="1:7" s="87" customFormat="1" ht="27.75" customHeight="1">
      <c r="A29" s="125"/>
      <c r="B29" s="69" t="s">
        <v>0</v>
      </c>
      <c r="C29" s="69" t="s">
        <v>202</v>
      </c>
      <c r="G29" s="261"/>
    </row>
    <row r="30" spans="1:5" ht="15.75">
      <c r="A30" s="17"/>
      <c r="B30" s="141">
        <f>ROW(B1)</f>
        <v>1</v>
      </c>
      <c r="C30" s="147"/>
      <c r="E30" s="230"/>
    </row>
    <row r="31" spans="1:5" ht="15.75">
      <c r="A31" s="17"/>
      <c r="B31" s="141">
        <f>ROW(B2)</f>
        <v>2</v>
      </c>
      <c r="C31" s="147"/>
      <c r="E31" s="230"/>
    </row>
    <row r="32" spans="1:3" ht="15.75">
      <c r="A32" s="17"/>
      <c r="B32" s="141">
        <f aca="true" t="shared" si="1" ref="B32:B39">ROW(B3)</f>
        <v>3</v>
      </c>
      <c r="C32" s="147"/>
    </row>
    <row r="33" spans="1:3" ht="15.75">
      <c r="A33" s="17"/>
      <c r="B33" s="141">
        <f t="shared" si="1"/>
        <v>4</v>
      </c>
      <c r="C33" s="147"/>
    </row>
    <row r="34" spans="1:3" ht="15.75">
      <c r="A34" s="17"/>
      <c r="B34" s="141">
        <f t="shared" si="1"/>
        <v>5</v>
      </c>
      <c r="C34" s="147"/>
    </row>
    <row r="35" spans="1:3" ht="15.75">
      <c r="A35" s="17"/>
      <c r="B35" s="141">
        <f t="shared" si="1"/>
        <v>6</v>
      </c>
      <c r="C35" s="147"/>
    </row>
    <row r="36" spans="1:3" ht="15.75">
      <c r="A36" s="17"/>
      <c r="B36" s="141">
        <f t="shared" si="1"/>
        <v>7</v>
      </c>
      <c r="C36" s="147"/>
    </row>
    <row r="37" spans="1:3" ht="15.75">
      <c r="A37" s="17"/>
      <c r="B37" s="141">
        <f t="shared" si="1"/>
        <v>8</v>
      </c>
      <c r="C37" s="147"/>
    </row>
    <row r="38" spans="1:3" ht="15.75">
      <c r="A38" s="17"/>
      <c r="B38" s="141">
        <f t="shared" si="1"/>
        <v>9</v>
      </c>
      <c r="C38" s="147"/>
    </row>
    <row r="39" spans="1:3" ht="15.75">
      <c r="A39" s="17"/>
      <c r="B39" s="141">
        <f t="shared" si="1"/>
        <v>10</v>
      </c>
      <c r="C39" s="147"/>
    </row>
    <row r="40" spans="1:8" ht="18.75" customHeight="1">
      <c r="A40" s="17"/>
      <c r="B40" s="246"/>
      <c r="C40" s="247" t="s">
        <v>101</v>
      </c>
      <c r="D40" s="248"/>
      <c r="E40" s="248"/>
      <c r="F40" s="248"/>
      <c r="G40" s="265"/>
      <c r="H40" s="249"/>
    </row>
    <row r="41" spans="6:7" ht="17.25">
      <c r="F41" s="173" t="s">
        <v>150</v>
      </c>
      <c r="G41" s="264"/>
    </row>
    <row r="43" ht="15.75">
      <c r="C43" s="228" t="s">
        <v>152</v>
      </c>
    </row>
    <row r="44" spans="1:8" s="87" customFormat="1" ht="27.75" customHeight="1">
      <c r="A44" s="125"/>
      <c r="B44" s="69" t="s">
        <v>0</v>
      </c>
      <c r="C44" s="69" t="s">
        <v>14</v>
      </c>
      <c r="D44" s="69" t="s">
        <v>64</v>
      </c>
      <c r="E44" s="69" t="s">
        <v>153</v>
      </c>
      <c r="G44" s="261"/>
      <c r="H44"/>
    </row>
    <row r="45" spans="1:5" ht="15.75">
      <c r="A45" s="32"/>
      <c r="B45" s="141">
        <f aca="true" t="shared" si="2" ref="B45:B54">ROW(B1)</f>
        <v>1</v>
      </c>
      <c r="C45" s="147"/>
      <c r="D45" s="147"/>
      <c r="E45" s="148"/>
    </row>
    <row r="46" spans="1:5" ht="15.75">
      <c r="A46" s="32"/>
      <c r="B46" s="141">
        <f t="shared" si="2"/>
        <v>2</v>
      </c>
      <c r="C46" s="147"/>
      <c r="D46" s="147"/>
      <c r="E46" s="148"/>
    </row>
    <row r="47" spans="1:5" ht="15.75">
      <c r="A47" s="32"/>
      <c r="B47" s="141">
        <f t="shared" si="2"/>
        <v>3</v>
      </c>
      <c r="C47" s="147"/>
      <c r="D47" s="147"/>
      <c r="E47" s="148"/>
    </row>
    <row r="48" spans="1:5" ht="15.75">
      <c r="A48" s="32"/>
      <c r="B48" s="141">
        <f t="shared" si="2"/>
        <v>4</v>
      </c>
      <c r="C48" s="147"/>
      <c r="D48" s="147"/>
      <c r="E48" s="148"/>
    </row>
    <row r="49" spans="1:5" ht="15.75">
      <c r="A49" s="17"/>
      <c r="B49" s="141">
        <f t="shared" si="2"/>
        <v>5</v>
      </c>
      <c r="C49" s="147"/>
      <c r="D49" s="147"/>
      <c r="E49" s="148"/>
    </row>
    <row r="50" spans="1:5" ht="15.75">
      <c r="A50" s="32"/>
      <c r="B50" s="141">
        <f t="shared" si="2"/>
        <v>6</v>
      </c>
      <c r="C50" s="147"/>
      <c r="D50" s="147"/>
      <c r="E50" s="148"/>
    </row>
    <row r="51" spans="1:5" ht="15.75">
      <c r="A51" s="32"/>
      <c r="B51" s="141">
        <f t="shared" si="2"/>
        <v>7</v>
      </c>
      <c r="C51" s="147"/>
      <c r="D51" s="147"/>
      <c r="E51" s="148"/>
    </row>
    <row r="52" spans="1:5" ht="15.75">
      <c r="A52" s="32"/>
      <c r="B52" s="141">
        <f t="shared" si="2"/>
        <v>8</v>
      </c>
      <c r="C52" s="147"/>
      <c r="D52" s="147"/>
      <c r="E52" s="148"/>
    </row>
    <row r="53" spans="1:5" ht="15.75">
      <c r="A53" s="32"/>
      <c r="B53" s="141">
        <f t="shared" si="2"/>
        <v>9</v>
      </c>
      <c r="C53" s="147"/>
      <c r="D53" s="147"/>
      <c r="E53" s="148"/>
    </row>
    <row r="54" spans="1:5" ht="15.75">
      <c r="A54" s="32"/>
      <c r="B54" s="141">
        <f t="shared" si="2"/>
        <v>10</v>
      </c>
      <c r="C54" s="147"/>
      <c r="D54" s="147"/>
      <c r="E54" s="148"/>
    </row>
    <row r="55" spans="1:8" ht="18.75" customHeight="1">
      <c r="A55" s="32"/>
      <c r="B55" s="149"/>
      <c r="C55" s="229" t="s">
        <v>101</v>
      </c>
      <c r="D55" s="227"/>
      <c r="E55" s="227"/>
      <c r="F55" s="227"/>
      <c r="G55" s="263"/>
      <c r="H55" s="59"/>
    </row>
    <row r="56" spans="6:7" ht="17.25">
      <c r="F56" s="173" t="s">
        <v>150</v>
      </c>
      <c r="G56" s="264"/>
    </row>
    <row r="58" ht="15.75">
      <c r="C58" s="228" t="s">
        <v>154</v>
      </c>
    </row>
    <row r="59" spans="2:4" ht="15.75">
      <c r="B59" s="69" t="s">
        <v>0</v>
      </c>
      <c r="C59" s="69" t="s">
        <v>155</v>
      </c>
      <c r="D59" s="87"/>
    </row>
    <row r="60" spans="2:3" ht="15.75">
      <c r="B60" s="141">
        <f aca="true" t="shared" si="3" ref="B60:B69">ROW(B1)</f>
        <v>1</v>
      </c>
      <c r="C60" s="147"/>
    </row>
    <row r="61" spans="2:3" ht="15.75">
      <c r="B61" s="141">
        <f t="shared" si="3"/>
        <v>2</v>
      </c>
      <c r="C61" s="147"/>
    </row>
    <row r="62" spans="2:3" ht="15.75">
      <c r="B62" s="141">
        <f t="shared" si="3"/>
        <v>3</v>
      </c>
      <c r="C62" s="147"/>
    </row>
    <row r="63" spans="2:3" ht="15.75">
      <c r="B63" s="141">
        <f t="shared" si="3"/>
        <v>4</v>
      </c>
      <c r="C63" s="147"/>
    </row>
    <row r="64" spans="2:3" ht="15.75">
      <c r="B64" s="141">
        <f t="shared" si="3"/>
        <v>5</v>
      </c>
      <c r="C64" s="147"/>
    </row>
    <row r="65" spans="2:3" ht="15.75">
      <c r="B65" s="141">
        <f t="shared" si="3"/>
        <v>6</v>
      </c>
      <c r="C65" s="147"/>
    </row>
    <row r="66" spans="2:3" ht="15.75">
      <c r="B66" s="141">
        <f t="shared" si="3"/>
        <v>7</v>
      </c>
      <c r="C66" s="147"/>
    </row>
    <row r="67" spans="2:3" ht="15.75">
      <c r="B67" s="141">
        <f t="shared" si="3"/>
        <v>8</v>
      </c>
      <c r="C67" s="147"/>
    </row>
    <row r="68" spans="2:3" ht="15.75">
      <c r="B68" s="141">
        <f t="shared" si="3"/>
        <v>9</v>
      </c>
      <c r="C68" s="147"/>
    </row>
    <row r="69" spans="2:3" ht="15.75">
      <c r="B69" s="141">
        <f t="shared" si="3"/>
        <v>10</v>
      </c>
      <c r="C69" s="147"/>
    </row>
    <row r="70" spans="2:7" ht="15.75">
      <c r="B70" s="149"/>
      <c r="C70" s="229" t="s">
        <v>101</v>
      </c>
      <c r="D70" s="227"/>
      <c r="E70" s="227"/>
      <c r="F70" s="227"/>
      <c r="G70" s="263"/>
    </row>
    <row r="71" spans="6:7" ht="17.25">
      <c r="F71" s="173" t="s">
        <v>150</v>
      </c>
      <c r="G71" s="264"/>
    </row>
    <row r="73" spans="3:4" ht="15.75">
      <c r="C73" s="306" t="s">
        <v>156</v>
      </c>
      <c r="D73" s="306"/>
    </row>
    <row r="74" spans="2:5" ht="15.75">
      <c r="B74" s="69" t="s">
        <v>0</v>
      </c>
      <c r="C74" s="69" t="s">
        <v>157</v>
      </c>
      <c r="D74" s="69" t="s">
        <v>198</v>
      </c>
      <c r="E74" s="87"/>
    </row>
    <row r="75" spans="2:4" ht="15.75">
      <c r="B75" s="141">
        <f>ROW(B1)</f>
        <v>1</v>
      </c>
      <c r="C75" s="147"/>
      <c r="D75" s="147"/>
    </row>
    <row r="76" spans="2:4" ht="15.75">
      <c r="B76" s="141">
        <f aca="true" t="shared" si="4" ref="B76:B84">ROW(B2)</f>
        <v>2</v>
      </c>
      <c r="C76" s="147"/>
      <c r="D76" s="147"/>
    </row>
    <row r="77" spans="2:4" ht="15.75">
      <c r="B77" s="141">
        <f t="shared" si="4"/>
        <v>3</v>
      </c>
      <c r="C77" s="147"/>
      <c r="D77" s="147"/>
    </row>
    <row r="78" spans="2:4" ht="15.75">
      <c r="B78" s="141">
        <f t="shared" si="4"/>
        <v>4</v>
      </c>
      <c r="C78" s="147"/>
      <c r="D78" s="147"/>
    </row>
    <row r="79" spans="2:4" ht="15.75">
      <c r="B79" s="141">
        <f t="shared" si="4"/>
        <v>5</v>
      </c>
      <c r="C79" s="147"/>
      <c r="D79" s="147"/>
    </row>
    <row r="80" spans="2:4" ht="15.75">
      <c r="B80" s="141">
        <f t="shared" si="4"/>
        <v>6</v>
      </c>
      <c r="C80" s="147"/>
      <c r="D80" s="147"/>
    </row>
    <row r="81" spans="2:4" ht="15.75">
      <c r="B81" s="141">
        <f t="shared" si="4"/>
        <v>7</v>
      </c>
      <c r="C81" s="147"/>
      <c r="D81" s="147"/>
    </row>
    <row r="82" spans="2:4" ht="15.75">
      <c r="B82" s="141">
        <f t="shared" si="4"/>
        <v>8</v>
      </c>
      <c r="C82" s="147"/>
      <c r="D82" s="147"/>
    </row>
    <row r="83" spans="2:4" ht="15.75">
      <c r="B83" s="141">
        <f t="shared" si="4"/>
        <v>9</v>
      </c>
      <c r="C83" s="147"/>
      <c r="D83" s="147"/>
    </row>
    <row r="84" spans="2:4" ht="15.75">
      <c r="B84" s="141">
        <f t="shared" si="4"/>
        <v>10</v>
      </c>
      <c r="C84" s="147"/>
      <c r="D84" s="147"/>
    </row>
    <row r="85" spans="2:7" ht="15.75">
      <c r="B85" s="149"/>
      <c r="C85" s="229" t="s">
        <v>101</v>
      </c>
      <c r="D85" s="227"/>
      <c r="E85" s="227"/>
      <c r="F85" s="227"/>
      <c r="G85" s="263"/>
    </row>
    <row r="86" spans="6:7" ht="17.25">
      <c r="F86" s="173" t="s">
        <v>150</v>
      </c>
      <c r="G86" s="264"/>
    </row>
    <row r="88" spans="3:4" ht="15.75">
      <c r="C88" s="232" t="s">
        <v>158</v>
      </c>
      <c r="D88" s="232"/>
    </row>
    <row r="89" spans="2:6" ht="30">
      <c r="B89" s="69" t="s">
        <v>0</v>
      </c>
      <c r="C89" s="69" t="s">
        <v>159</v>
      </c>
      <c r="D89" s="69" t="s">
        <v>160</v>
      </c>
      <c r="E89" s="69" t="s">
        <v>161</v>
      </c>
      <c r="F89" s="87"/>
    </row>
    <row r="90" spans="2:5" ht="15.75">
      <c r="B90" s="141">
        <f>ROW(B1)</f>
        <v>1</v>
      </c>
      <c r="C90" s="147"/>
      <c r="D90" s="148"/>
      <c r="E90" s="148"/>
    </row>
    <row r="91" spans="2:5" ht="15.75">
      <c r="B91" s="141">
        <f aca="true" t="shared" si="5" ref="B91:B99">ROW(B2)</f>
        <v>2</v>
      </c>
      <c r="C91" s="147"/>
      <c r="D91" s="148"/>
      <c r="E91" s="148"/>
    </row>
    <row r="92" spans="2:5" ht="15.75">
      <c r="B92" s="141">
        <f t="shared" si="5"/>
        <v>3</v>
      </c>
      <c r="C92" s="147"/>
      <c r="D92" s="148"/>
      <c r="E92" s="148"/>
    </row>
    <row r="93" spans="2:5" ht="15.75">
      <c r="B93" s="141">
        <f t="shared" si="5"/>
        <v>4</v>
      </c>
      <c r="C93" s="147"/>
      <c r="D93" s="148"/>
      <c r="E93" s="148"/>
    </row>
    <row r="94" spans="2:5" ht="15.75">
      <c r="B94" s="141">
        <f t="shared" si="5"/>
        <v>5</v>
      </c>
      <c r="C94" s="147"/>
      <c r="D94" s="148"/>
      <c r="E94" s="148"/>
    </row>
    <row r="95" spans="2:5" ht="15.75">
      <c r="B95" s="141">
        <f t="shared" si="5"/>
        <v>6</v>
      </c>
      <c r="C95" s="147"/>
      <c r="D95" s="148"/>
      <c r="E95" s="148"/>
    </row>
    <row r="96" spans="2:5" ht="15.75">
      <c r="B96" s="141">
        <f t="shared" si="5"/>
        <v>7</v>
      </c>
      <c r="C96" s="147"/>
      <c r="D96" s="148"/>
      <c r="E96" s="148"/>
    </row>
    <row r="97" spans="2:5" ht="15.75">
      <c r="B97" s="141">
        <f t="shared" si="5"/>
        <v>8</v>
      </c>
      <c r="C97" s="147"/>
      <c r="D97" s="148"/>
      <c r="E97" s="148"/>
    </row>
    <row r="98" spans="2:5" ht="15.75">
      <c r="B98" s="141">
        <f t="shared" si="5"/>
        <v>9</v>
      </c>
      <c r="C98" s="147"/>
      <c r="D98" s="148"/>
      <c r="E98" s="148"/>
    </row>
    <row r="99" spans="2:5" ht="15.75">
      <c r="B99" s="141">
        <f t="shared" si="5"/>
        <v>10</v>
      </c>
      <c r="C99" s="147"/>
      <c r="D99" s="148"/>
      <c r="E99" s="148"/>
    </row>
    <row r="100" spans="2:7" ht="15.75">
      <c r="B100" s="149"/>
      <c r="C100" s="229" t="s">
        <v>101</v>
      </c>
      <c r="D100" s="227"/>
      <c r="E100" s="227"/>
      <c r="F100" s="227"/>
      <c r="G100" s="263"/>
    </row>
    <row r="101" spans="6:7" ht="17.25">
      <c r="F101" s="173" t="s">
        <v>150</v>
      </c>
      <c r="G101" s="264"/>
    </row>
    <row r="103" spans="3:4" ht="15.75">
      <c r="C103" s="232" t="s">
        <v>162</v>
      </c>
      <c r="D103" s="232"/>
    </row>
    <row r="104" spans="2:6" ht="30">
      <c r="B104" s="69" t="s">
        <v>0</v>
      </c>
      <c r="C104" s="69" t="s">
        <v>159</v>
      </c>
      <c r="D104" s="69" t="s">
        <v>160</v>
      </c>
      <c r="E104" s="69" t="s">
        <v>161</v>
      </c>
      <c r="F104" s="87"/>
    </row>
    <row r="105" spans="2:5" ht="15.75">
      <c r="B105" s="141">
        <f>ROW(B1)</f>
        <v>1</v>
      </c>
      <c r="C105" s="147"/>
      <c r="D105" s="147"/>
      <c r="E105" s="148"/>
    </row>
    <row r="106" spans="2:5" ht="15.75">
      <c r="B106" s="141">
        <f aca="true" t="shared" si="6" ref="B106:B114">ROW(B2)</f>
        <v>2</v>
      </c>
      <c r="C106" s="147"/>
      <c r="D106" s="147"/>
      <c r="E106" s="148"/>
    </row>
    <row r="107" spans="2:5" ht="15.75">
      <c r="B107" s="141">
        <f t="shared" si="6"/>
        <v>3</v>
      </c>
      <c r="C107" s="147"/>
      <c r="D107" s="147"/>
      <c r="E107" s="148"/>
    </row>
    <row r="108" spans="2:5" ht="15.75">
      <c r="B108" s="141">
        <f t="shared" si="6"/>
        <v>4</v>
      </c>
      <c r="C108" s="147"/>
      <c r="D108" s="147"/>
      <c r="E108" s="148"/>
    </row>
    <row r="109" spans="2:5" ht="15.75">
      <c r="B109" s="141">
        <f t="shared" si="6"/>
        <v>5</v>
      </c>
      <c r="C109" s="147"/>
      <c r="D109" s="147"/>
      <c r="E109" s="148"/>
    </row>
    <row r="110" spans="2:5" ht="15.75">
      <c r="B110" s="141">
        <f t="shared" si="6"/>
        <v>6</v>
      </c>
      <c r="C110" s="147"/>
      <c r="D110" s="147"/>
      <c r="E110" s="148"/>
    </row>
    <row r="111" spans="2:5" ht="15.75">
      <c r="B111" s="141">
        <f t="shared" si="6"/>
        <v>7</v>
      </c>
      <c r="C111" s="147"/>
      <c r="D111" s="147"/>
      <c r="E111" s="148"/>
    </row>
    <row r="112" spans="2:5" ht="15.75">
      <c r="B112" s="141">
        <f t="shared" si="6"/>
        <v>8</v>
      </c>
      <c r="C112" s="147"/>
      <c r="D112" s="147"/>
      <c r="E112" s="148"/>
    </row>
    <row r="113" spans="2:5" ht="15.75">
      <c r="B113" s="141">
        <f t="shared" si="6"/>
        <v>9</v>
      </c>
      <c r="C113" s="147"/>
      <c r="D113" s="147"/>
      <c r="E113" s="148"/>
    </row>
    <row r="114" spans="2:5" ht="15.75">
      <c r="B114" s="141">
        <f t="shared" si="6"/>
        <v>10</v>
      </c>
      <c r="C114" s="147"/>
      <c r="D114" s="147"/>
      <c r="E114" s="148"/>
    </row>
    <row r="115" spans="2:7" ht="15.75">
      <c r="B115" s="149"/>
      <c r="C115" s="229" t="s">
        <v>101</v>
      </c>
      <c r="D115" s="227"/>
      <c r="E115" s="227"/>
      <c r="F115" s="227"/>
      <c r="G115" s="263"/>
    </row>
    <row r="116" spans="6:7" ht="17.25">
      <c r="F116" s="173" t="s">
        <v>150</v>
      </c>
      <c r="G116" s="264"/>
    </row>
    <row r="118" spans="3:4" ht="15.75">
      <c r="C118" s="232" t="s">
        <v>163</v>
      </c>
      <c r="D118" s="232"/>
    </row>
    <row r="119" spans="2:5" ht="30" customHeight="1">
      <c r="B119" s="69" t="s">
        <v>0</v>
      </c>
      <c r="C119" s="287" t="s">
        <v>164</v>
      </c>
      <c r="D119" s="288"/>
      <c r="E119" s="87"/>
    </row>
    <row r="120" spans="2:4" ht="15.75">
      <c r="B120" s="141">
        <f>ROW(B1)</f>
        <v>1</v>
      </c>
      <c r="C120" s="307"/>
      <c r="D120" s="308"/>
    </row>
    <row r="121" spans="2:4" ht="15.75">
      <c r="B121" s="141">
        <f aca="true" t="shared" si="7" ref="B121:B129">ROW(B2)</f>
        <v>2</v>
      </c>
      <c r="C121" s="307"/>
      <c r="D121" s="308"/>
    </row>
    <row r="122" spans="2:4" ht="15.75">
      <c r="B122" s="141">
        <f t="shared" si="7"/>
        <v>3</v>
      </c>
      <c r="C122" s="307"/>
      <c r="D122" s="308"/>
    </row>
    <row r="123" spans="2:4" ht="15.75">
      <c r="B123" s="141">
        <f t="shared" si="7"/>
        <v>4</v>
      </c>
      <c r="C123" s="307"/>
      <c r="D123" s="308"/>
    </row>
    <row r="124" spans="2:4" ht="15.75">
      <c r="B124" s="141">
        <f t="shared" si="7"/>
        <v>5</v>
      </c>
      <c r="C124" s="307"/>
      <c r="D124" s="308"/>
    </row>
    <row r="125" spans="2:4" ht="15.75">
      <c r="B125" s="141">
        <f t="shared" si="7"/>
        <v>6</v>
      </c>
      <c r="C125" s="307"/>
      <c r="D125" s="308"/>
    </row>
    <row r="126" spans="2:4" ht="15.75">
      <c r="B126" s="141">
        <f t="shared" si="7"/>
        <v>7</v>
      </c>
      <c r="C126" s="307"/>
      <c r="D126" s="308"/>
    </row>
    <row r="127" spans="2:4" ht="15.75">
      <c r="B127" s="141">
        <f t="shared" si="7"/>
        <v>8</v>
      </c>
      <c r="C127" s="307"/>
      <c r="D127" s="308"/>
    </row>
    <row r="128" spans="2:4" ht="15.75">
      <c r="B128" s="141">
        <f t="shared" si="7"/>
        <v>9</v>
      </c>
      <c r="C128" s="307"/>
      <c r="D128" s="308"/>
    </row>
    <row r="129" spans="2:4" ht="15.75">
      <c r="B129" s="141">
        <f t="shared" si="7"/>
        <v>10</v>
      </c>
      <c r="C129" s="307"/>
      <c r="D129" s="308"/>
    </row>
    <row r="130" spans="2:7" ht="15.75">
      <c r="B130" s="149"/>
      <c r="C130" s="229" t="s">
        <v>101</v>
      </c>
      <c r="D130" s="227"/>
      <c r="E130" s="227"/>
      <c r="F130" s="227"/>
      <c r="G130" s="263"/>
    </row>
    <row r="131" spans="6:7" ht="17.25">
      <c r="F131" s="173" t="s">
        <v>150</v>
      </c>
      <c r="G131" s="264"/>
    </row>
    <row r="133" spans="3:4" ht="15.75">
      <c r="C133" s="232" t="s">
        <v>165</v>
      </c>
      <c r="D133" s="232"/>
    </row>
    <row r="134" spans="2:5" ht="15.75">
      <c r="B134" s="69" t="s">
        <v>0</v>
      </c>
      <c r="C134" s="69" t="s">
        <v>157</v>
      </c>
      <c r="D134" s="69" t="s">
        <v>198</v>
      </c>
      <c r="E134" s="87"/>
    </row>
    <row r="135" spans="2:4" ht="15.75">
      <c r="B135" s="141">
        <f>ROW(B1)</f>
        <v>1</v>
      </c>
      <c r="C135" s="147"/>
      <c r="D135" s="147"/>
    </row>
    <row r="136" spans="2:4" ht="15.75">
      <c r="B136" s="141">
        <f aca="true" t="shared" si="8" ref="B136:B144">ROW(B2)</f>
        <v>2</v>
      </c>
      <c r="C136" s="147"/>
      <c r="D136" s="147"/>
    </row>
    <row r="137" spans="2:4" ht="15.75">
      <c r="B137" s="141">
        <f t="shared" si="8"/>
        <v>3</v>
      </c>
      <c r="C137" s="147"/>
      <c r="D137" s="147"/>
    </row>
    <row r="138" spans="2:4" ht="15.75">
      <c r="B138" s="141">
        <f t="shared" si="8"/>
        <v>4</v>
      </c>
      <c r="C138" s="147"/>
      <c r="D138" s="147"/>
    </row>
    <row r="139" spans="2:4" ht="15.75">
      <c r="B139" s="141">
        <f t="shared" si="8"/>
        <v>5</v>
      </c>
      <c r="C139" s="147"/>
      <c r="D139" s="147"/>
    </row>
    <row r="140" spans="2:4" ht="15.75">
      <c r="B140" s="141">
        <f t="shared" si="8"/>
        <v>6</v>
      </c>
      <c r="C140" s="147"/>
      <c r="D140" s="147"/>
    </row>
    <row r="141" spans="2:4" ht="15.75">
      <c r="B141" s="141">
        <f t="shared" si="8"/>
        <v>7</v>
      </c>
      <c r="C141" s="147"/>
      <c r="D141" s="147"/>
    </row>
    <row r="142" spans="2:4" ht="15.75">
      <c r="B142" s="141">
        <f t="shared" si="8"/>
        <v>8</v>
      </c>
      <c r="C142" s="147"/>
      <c r="D142" s="147"/>
    </row>
    <row r="143" spans="2:4" ht="15.75">
      <c r="B143" s="141">
        <f t="shared" si="8"/>
        <v>9</v>
      </c>
      <c r="C143" s="147"/>
      <c r="D143" s="147"/>
    </row>
    <row r="144" spans="2:4" ht="15.75">
      <c r="B144" s="141">
        <f t="shared" si="8"/>
        <v>10</v>
      </c>
      <c r="C144" s="147"/>
      <c r="D144" s="147"/>
    </row>
    <row r="145" spans="2:7" ht="15.75">
      <c r="B145" s="149"/>
      <c r="C145" s="229" t="s">
        <v>101</v>
      </c>
      <c r="D145" s="227"/>
      <c r="E145" s="227"/>
      <c r="F145" s="227"/>
      <c r="G145" s="263"/>
    </row>
    <row r="146" spans="6:7" ht="17.25">
      <c r="F146" s="173" t="s">
        <v>150</v>
      </c>
      <c r="G146" s="264"/>
    </row>
    <row r="148" spans="3:4" ht="15.75">
      <c r="C148" s="232" t="s">
        <v>167</v>
      </c>
      <c r="D148" s="232"/>
    </row>
    <row r="149" spans="2:7" ht="15.75">
      <c r="B149" s="69" t="s">
        <v>0</v>
      </c>
      <c r="C149" s="69" t="s">
        <v>166</v>
      </c>
      <c r="D149" s="69" t="s">
        <v>50</v>
      </c>
      <c r="E149" s="87"/>
      <c r="F149" s="233"/>
      <c r="G149" s="233"/>
    </row>
    <row r="150" spans="2:4" ht="15.75">
      <c r="B150" s="141">
        <f>ROW(B1)</f>
        <v>1</v>
      </c>
      <c r="C150" s="147"/>
      <c r="D150" s="147"/>
    </row>
    <row r="151" spans="2:4" ht="15.75">
      <c r="B151" s="141">
        <f aca="true" t="shared" si="9" ref="B151:B159">ROW(B2)</f>
        <v>2</v>
      </c>
      <c r="C151" s="147"/>
      <c r="D151" s="147"/>
    </row>
    <row r="152" spans="2:4" ht="15.75">
      <c r="B152" s="141">
        <f t="shared" si="9"/>
        <v>3</v>
      </c>
      <c r="C152" s="147"/>
      <c r="D152" s="147"/>
    </row>
    <row r="153" spans="2:4" ht="15.75">
      <c r="B153" s="141">
        <f t="shared" si="9"/>
        <v>4</v>
      </c>
      <c r="C153" s="147"/>
      <c r="D153" s="147"/>
    </row>
    <row r="154" spans="2:4" ht="15.75">
      <c r="B154" s="141">
        <f t="shared" si="9"/>
        <v>5</v>
      </c>
      <c r="C154" s="147"/>
      <c r="D154" s="147"/>
    </row>
    <row r="155" spans="2:4" ht="15.75">
      <c r="B155" s="141">
        <f t="shared" si="9"/>
        <v>6</v>
      </c>
      <c r="C155" s="147"/>
      <c r="D155" s="147"/>
    </row>
    <row r="156" spans="2:4" ht="15.75">
      <c r="B156" s="141">
        <f t="shared" si="9"/>
        <v>7</v>
      </c>
      <c r="C156" s="147"/>
      <c r="D156" s="147"/>
    </row>
    <row r="157" spans="2:4" ht="15.75">
      <c r="B157" s="141">
        <f t="shared" si="9"/>
        <v>8</v>
      </c>
      <c r="C157" s="147"/>
      <c r="D157" s="147"/>
    </row>
    <row r="158" spans="2:4" ht="15.75">
      <c r="B158" s="141">
        <f t="shared" si="9"/>
        <v>9</v>
      </c>
      <c r="C158" s="147"/>
      <c r="D158" s="147"/>
    </row>
    <row r="159" spans="2:4" ht="15.75">
      <c r="B159" s="141">
        <f t="shared" si="9"/>
        <v>10</v>
      </c>
      <c r="C159" s="147"/>
      <c r="D159" s="147"/>
    </row>
    <row r="160" spans="2:5" ht="15.75">
      <c r="B160" s="149"/>
      <c r="C160" s="229" t="s">
        <v>101</v>
      </c>
      <c r="D160" s="227"/>
      <c r="E160" s="227"/>
    </row>
    <row r="162" spans="6:7" ht="17.25">
      <c r="F162" s="173" t="s">
        <v>150</v>
      </c>
      <c r="G162" s="264"/>
    </row>
    <row r="164" spans="3:4" ht="15.75">
      <c r="C164" s="232" t="s">
        <v>168</v>
      </c>
      <c r="D164" s="232"/>
    </row>
    <row r="165" spans="2:7" ht="15.75">
      <c r="B165" s="69" t="s">
        <v>0</v>
      </c>
      <c r="C165" s="69" t="s">
        <v>157</v>
      </c>
      <c r="D165" s="69" t="s">
        <v>166</v>
      </c>
      <c r="E165" s="87"/>
      <c r="F165" s="233"/>
      <c r="G165" s="233"/>
    </row>
    <row r="166" spans="2:4" ht="15.75">
      <c r="B166" s="141">
        <f>ROW(B1)</f>
        <v>1</v>
      </c>
      <c r="C166" s="147"/>
      <c r="D166" s="147"/>
    </row>
    <row r="167" spans="2:4" ht="15.75">
      <c r="B167" s="141">
        <f aca="true" t="shared" si="10" ref="B167:B175">ROW(B2)</f>
        <v>2</v>
      </c>
      <c r="C167" s="147"/>
      <c r="D167" s="147"/>
    </row>
    <row r="168" spans="2:4" ht="15.75">
      <c r="B168" s="141">
        <f t="shared" si="10"/>
        <v>3</v>
      </c>
      <c r="C168" s="147"/>
      <c r="D168" s="147"/>
    </row>
    <row r="169" spans="2:4" ht="15.75">
      <c r="B169" s="141">
        <f t="shared" si="10"/>
        <v>4</v>
      </c>
      <c r="C169" s="147"/>
      <c r="D169" s="147"/>
    </row>
    <row r="170" spans="2:4" ht="15.75">
      <c r="B170" s="141">
        <f t="shared" si="10"/>
        <v>5</v>
      </c>
      <c r="C170" s="147"/>
      <c r="D170" s="147"/>
    </row>
    <row r="171" spans="2:4" ht="15.75">
      <c r="B171" s="141">
        <f t="shared" si="10"/>
        <v>6</v>
      </c>
      <c r="C171" s="147"/>
      <c r="D171" s="147"/>
    </row>
    <row r="172" spans="2:4" ht="15.75">
      <c r="B172" s="141">
        <f t="shared" si="10"/>
        <v>7</v>
      </c>
      <c r="C172" s="147"/>
      <c r="D172" s="147"/>
    </row>
    <row r="173" spans="2:4" ht="15.75">
      <c r="B173" s="141">
        <f t="shared" si="10"/>
        <v>8</v>
      </c>
      <c r="C173" s="147"/>
      <c r="D173" s="147"/>
    </row>
    <row r="174" spans="2:4" ht="15.75">
      <c r="B174" s="141">
        <f t="shared" si="10"/>
        <v>9</v>
      </c>
      <c r="C174" s="147"/>
      <c r="D174" s="147"/>
    </row>
    <row r="175" spans="2:4" ht="15.75">
      <c r="B175" s="141">
        <f t="shared" si="10"/>
        <v>10</v>
      </c>
      <c r="C175" s="147"/>
      <c r="D175" s="147"/>
    </row>
    <row r="176" spans="2:5" ht="15.75">
      <c r="B176" s="149"/>
      <c r="C176" s="229" t="s">
        <v>101</v>
      </c>
      <c r="D176" s="227"/>
      <c r="E176" s="227"/>
    </row>
    <row r="178" spans="6:7" ht="17.25">
      <c r="F178" s="173" t="s">
        <v>169</v>
      </c>
      <c r="G178" s="264"/>
    </row>
  </sheetData>
  <sheetProtection/>
  <mergeCells count="14">
    <mergeCell ref="C128:D128"/>
    <mergeCell ref="C129:D129"/>
    <mergeCell ref="C122:D122"/>
    <mergeCell ref="C123:D123"/>
    <mergeCell ref="C124:D124"/>
    <mergeCell ref="C125:D125"/>
    <mergeCell ref="C126:D126"/>
    <mergeCell ref="C127:D127"/>
    <mergeCell ref="B2:J4"/>
    <mergeCell ref="B6:J8"/>
    <mergeCell ref="C73:D73"/>
    <mergeCell ref="C119:D119"/>
    <mergeCell ref="C120:D120"/>
    <mergeCell ref="C121:D121"/>
  </mergeCells>
  <dataValidations count="9">
    <dataValidation allowBlank="1" showErrorMessage="1" sqref="E10:E12 D75:D84 E90:E99 D135:D144 D166:D175"/>
    <dataValidation type="list" allowBlank="1" showInputMessage="1" showErrorMessage="1" sqref="D16:D25">
      <formula1>"dotari achizitionate,% manopera*,specializare/stagii de lucru**"</formula1>
    </dataValidation>
    <dataValidation allowBlank="1" showErrorMessage="1" promptTitle="Selecteaza valoare" prompt="Selecteaza" sqref="E105:E114 E45:E54 D90:D99 E16:E25"/>
    <dataValidation allowBlank="1" showInputMessage="1" showErrorMessage="1" promptTitle="Inserare linie noua" prompt="Pentru a insera un rand, randul anterior trebuie sa fie necompletat" sqref="C26 C55 C70 C85 C100 C115 C130 C145 C160 C176 C40"/>
    <dataValidation allowBlank="1" showInputMessage="1" showErrorMessage="1" prompt="Se completeaza de catre Comisia de Concurs" sqref="G178 G56 G71 G86 G101 G116 G131 G146 G162 G27 G41"/>
    <dataValidation allowBlank="1" showInputMessage="1" showErrorMessage="1" prompt="Burse, stagii strainatate platite de partenerul strain, stagii perfectionare- cu obtinerea de atestat" sqref="C43"/>
    <dataValidation type="list" allowBlank="1" showInputMessage="1" showErrorMessage="1" sqref="D45">
      <formula1>"Stagiu in strainatate,Stagiu de perfectionare,Scoala"</formula1>
    </dataValidation>
    <dataValidation type="list" allowBlank="1" showInputMessage="1" showErrorMessage="1" sqref="D46:D54">
      <formula1>"Stagiu in strainatate,Stagiu de perfectionare,Participare scoala"</formula1>
    </dataValidation>
    <dataValidation type="list" allowBlank="1" showErrorMessage="1" sqref="D150:D159">
      <formula1>"Nationale,Internationale"</formula1>
    </dataValidation>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9"/>
  <dimension ref="B3:D17"/>
  <sheetViews>
    <sheetView zoomScale="110" zoomScaleNormal="110" zoomScalePageLayoutView="0" workbookViewId="0" topLeftCell="A1">
      <selection activeCell="E5" sqref="E5"/>
    </sheetView>
  </sheetViews>
  <sheetFormatPr defaultColWidth="9.140625" defaultRowHeight="15"/>
  <cols>
    <col min="2" max="2" width="76.8515625" style="0" customWidth="1"/>
    <col min="3" max="3" width="33.8515625" style="0" customWidth="1"/>
    <col min="4" max="4" width="26.7109375" style="0" customWidth="1"/>
  </cols>
  <sheetData>
    <row r="3" spans="2:4" ht="15">
      <c r="B3" s="91" t="s">
        <v>38</v>
      </c>
      <c r="C3" s="91" t="s">
        <v>40</v>
      </c>
      <c r="D3" s="91" t="s">
        <v>19</v>
      </c>
    </row>
    <row r="4" spans="2:4" ht="15">
      <c r="B4" s="88" t="s">
        <v>32</v>
      </c>
      <c r="C4" s="89" t="s">
        <v>41</v>
      </c>
      <c r="D4" s="89">
        <v>4</v>
      </c>
    </row>
    <row r="5" spans="2:4" ht="15">
      <c r="B5" s="88" t="s">
        <v>37</v>
      </c>
      <c r="C5" s="89" t="s">
        <v>42</v>
      </c>
      <c r="D5" s="89">
        <v>0.5</v>
      </c>
    </row>
    <row r="6" spans="2:4" ht="30">
      <c r="B6" s="92" t="s">
        <v>45</v>
      </c>
      <c r="C6" s="93" t="s">
        <v>41</v>
      </c>
      <c r="D6" s="93">
        <v>1</v>
      </c>
    </row>
    <row r="7" spans="2:4" ht="15">
      <c r="B7" s="92" t="s">
        <v>44</v>
      </c>
      <c r="C7" s="93" t="s">
        <v>46</v>
      </c>
      <c r="D7" s="93">
        <v>1</v>
      </c>
    </row>
    <row r="8" spans="2:4" ht="15">
      <c r="B8" s="90" t="s">
        <v>33</v>
      </c>
      <c r="C8" s="89" t="s">
        <v>43</v>
      </c>
      <c r="D8" s="89">
        <v>0.2</v>
      </c>
    </row>
    <row r="9" spans="2:4" ht="15">
      <c r="B9" s="90" t="s">
        <v>48</v>
      </c>
      <c r="C9" s="89" t="s">
        <v>43</v>
      </c>
      <c r="D9" s="89">
        <v>0.5</v>
      </c>
    </row>
    <row r="10" spans="2:4" ht="45">
      <c r="B10" s="92" t="s">
        <v>49</v>
      </c>
      <c r="C10" s="93"/>
      <c r="D10" s="93">
        <v>0.5</v>
      </c>
    </row>
    <row r="11" spans="2:4" ht="15">
      <c r="B11" s="92" t="s">
        <v>34</v>
      </c>
      <c r="C11" s="93" t="s">
        <v>39</v>
      </c>
      <c r="D11" s="93">
        <v>0.2</v>
      </c>
    </row>
    <row r="12" spans="2:4" ht="15">
      <c r="B12" s="88" t="s">
        <v>78</v>
      </c>
      <c r="C12" s="89" t="s">
        <v>31</v>
      </c>
      <c r="D12" s="89">
        <v>3</v>
      </c>
    </row>
    <row r="13" spans="2:4" ht="15">
      <c r="B13" s="92" t="s">
        <v>77</v>
      </c>
      <c r="C13" s="93" t="s">
        <v>30</v>
      </c>
      <c r="D13" s="93">
        <v>0.5</v>
      </c>
    </row>
    <row r="14" spans="2:4" ht="45">
      <c r="B14" s="90" t="s">
        <v>35</v>
      </c>
      <c r="C14" s="89"/>
      <c r="D14" s="89">
        <v>0.5</v>
      </c>
    </row>
    <row r="15" spans="2:4" ht="108.75" customHeight="1">
      <c r="B15" s="92" t="s">
        <v>36</v>
      </c>
      <c r="C15" s="93"/>
      <c r="D15" s="93">
        <v>100000</v>
      </c>
    </row>
    <row r="16" spans="3:4" ht="15">
      <c r="C16" s="87"/>
      <c r="D16" s="87"/>
    </row>
    <row r="17" spans="2:4" ht="15">
      <c r="B17" s="86"/>
      <c r="C17" s="87"/>
      <c r="D17" s="87"/>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K21"/>
  <sheetViews>
    <sheetView zoomScalePageLayoutView="0" workbookViewId="0" topLeftCell="A1">
      <selection activeCell="I14" sqref="A1:IV16384"/>
    </sheetView>
  </sheetViews>
  <sheetFormatPr defaultColWidth="9.140625" defaultRowHeight="15"/>
  <cols>
    <col min="2" max="2" width="39.7109375" style="0" customWidth="1"/>
    <col min="3" max="3" width="94.421875" style="0" customWidth="1"/>
  </cols>
  <sheetData>
    <row r="1" ht="18.75">
      <c r="C1" s="178" t="s">
        <v>120</v>
      </c>
    </row>
    <row r="3" spans="1:2" ht="15">
      <c r="A3" s="173">
        <v>1</v>
      </c>
      <c r="B3" s="173" t="s">
        <v>22</v>
      </c>
    </row>
    <row r="4" spans="1:3" ht="15">
      <c r="A4" s="173">
        <v>2</v>
      </c>
      <c r="B4" s="173" t="s">
        <v>111</v>
      </c>
      <c r="C4" t="s">
        <v>112</v>
      </c>
    </row>
    <row r="5" spans="1:3" ht="45">
      <c r="A5" s="175">
        <v>3</v>
      </c>
      <c r="B5" s="176" t="s">
        <v>209</v>
      </c>
      <c r="C5" s="177" t="s">
        <v>119</v>
      </c>
    </row>
    <row r="6" spans="1:3" ht="15">
      <c r="A6" s="173">
        <v>4</v>
      </c>
      <c r="B6" s="176" t="s">
        <v>117</v>
      </c>
      <c r="C6" t="s">
        <v>118</v>
      </c>
    </row>
    <row r="7" spans="1:3" ht="15">
      <c r="A7" s="311">
        <v>5</v>
      </c>
      <c r="B7" s="312" t="s">
        <v>102</v>
      </c>
      <c r="C7" t="s">
        <v>103</v>
      </c>
    </row>
    <row r="8" spans="1:3" ht="15">
      <c r="A8" s="311"/>
      <c r="B8" s="312"/>
      <c r="C8" t="s">
        <v>110</v>
      </c>
    </row>
    <row r="9" spans="1:3" ht="45" customHeight="1">
      <c r="A9" s="311">
        <v>6</v>
      </c>
      <c r="B9" s="312" t="s">
        <v>104</v>
      </c>
      <c r="C9" s="174" t="s">
        <v>122</v>
      </c>
    </row>
    <row r="10" spans="1:3" ht="45">
      <c r="A10" s="311"/>
      <c r="B10" s="312"/>
      <c r="C10" s="174" t="s">
        <v>116</v>
      </c>
    </row>
    <row r="11" spans="1:3" ht="15.75" customHeight="1">
      <c r="A11" s="311"/>
      <c r="B11" s="312"/>
      <c r="C11" s="267" t="s">
        <v>105</v>
      </c>
    </row>
    <row r="12" spans="1:11" ht="60">
      <c r="A12" s="311"/>
      <c r="B12" s="312"/>
      <c r="C12" s="267" t="s">
        <v>114</v>
      </c>
      <c r="H12" s="268"/>
      <c r="I12" s="17"/>
      <c r="J12" s="17"/>
      <c r="K12" s="17"/>
    </row>
    <row r="13" spans="1:11" ht="15">
      <c r="A13" s="311">
        <v>7</v>
      </c>
      <c r="B13" s="312" t="s">
        <v>106</v>
      </c>
      <c r="C13" s="309" t="s">
        <v>121</v>
      </c>
      <c r="H13" s="68"/>
      <c r="I13" s="68"/>
      <c r="J13" s="68"/>
      <c r="K13" s="68"/>
    </row>
    <row r="14" spans="1:11" ht="15">
      <c r="A14" s="311"/>
      <c r="B14" s="312"/>
      <c r="C14" s="309"/>
      <c r="H14" s="68"/>
      <c r="I14" s="68"/>
      <c r="J14" s="68"/>
      <c r="K14" s="68"/>
    </row>
    <row r="15" spans="1:11" ht="17.25" customHeight="1">
      <c r="A15" s="175">
        <v>8</v>
      </c>
      <c r="B15" s="175" t="s">
        <v>136</v>
      </c>
      <c r="C15" s="177" t="s">
        <v>123</v>
      </c>
      <c r="H15" s="68"/>
      <c r="I15" s="136"/>
      <c r="J15" s="136"/>
      <c r="K15" s="136"/>
    </row>
    <row r="16" spans="1:11" ht="15">
      <c r="A16" s="175">
        <v>9</v>
      </c>
      <c r="B16" s="175" t="s">
        <v>107</v>
      </c>
      <c r="C16" s="267" t="s">
        <v>108</v>
      </c>
      <c r="H16" s="310"/>
      <c r="I16" s="310"/>
      <c r="J16" s="310"/>
      <c r="K16" s="310"/>
    </row>
    <row r="17" spans="1:3" ht="30">
      <c r="A17" s="311">
        <v>10</v>
      </c>
      <c r="B17" s="312" t="s">
        <v>109</v>
      </c>
      <c r="C17" s="267" t="s">
        <v>115</v>
      </c>
    </row>
    <row r="18" spans="1:3" ht="15">
      <c r="A18" s="311"/>
      <c r="B18" s="312"/>
      <c r="C18" s="267" t="s">
        <v>210</v>
      </c>
    </row>
    <row r="19" spans="1:3" ht="21.75" customHeight="1">
      <c r="A19" s="311"/>
      <c r="B19" s="312"/>
      <c r="C19" s="267" t="s">
        <v>105</v>
      </c>
    </row>
    <row r="20" spans="1:3" ht="30">
      <c r="A20" s="311">
        <v>11</v>
      </c>
      <c r="B20" s="312" t="s">
        <v>113</v>
      </c>
      <c r="C20" s="267" t="s">
        <v>211</v>
      </c>
    </row>
    <row r="21" spans="1:3" ht="30">
      <c r="A21" s="311"/>
      <c r="B21" s="312"/>
      <c r="C21" s="267" t="s">
        <v>124</v>
      </c>
    </row>
  </sheetData>
  <sheetProtection/>
  <mergeCells count="12">
    <mergeCell ref="B7:B8"/>
    <mergeCell ref="A7:A8"/>
    <mergeCell ref="A9:A12"/>
    <mergeCell ref="B9:B12"/>
    <mergeCell ref="A13:A14"/>
    <mergeCell ref="B13:B14"/>
    <mergeCell ref="C13:C14"/>
    <mergeCell ref="H16:K16"/>
    <mergeCell ref="A17:A19"/>
    <mergeCell ref="B17:B19"/>
    <mergeCell ref="A20:A21"/>
    <mergeCell ref="B20:B2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dimension ref="A2:R52"/>
  <sheetViews>
    <sheetView zoomScalePageLayoutView="0" workbookViewId="0" topLeftCell="A13">
      <selection activeCell="D16" sqref="D16"/>
    </sheetView>
  </sheetViews>
  <sheetFormatPr defaultColWidth="9.140625" defaultRowHeight="15"/>
  <cols>
    <col min="8" max="8" width="9.140625" style="0" customWidth="1"/>
  </cols>
  <sheetData>
    <row r="2" spans="2:10" ht="15">
      <c r="B2" s="276" t="s">
        <v>3</v>
      </c>
      <c r="C2" s="276"/>
      <c r="D2" s="276"/>
      <c r="E2" s="276"/>
      <c r="F2" s="276"/>
      <c r="G2" s="276"/>
      <c r="H2" s="276"/>
      <c r="I2" s="276"/>
      <c r="J2" s="276"/>
    </row>
    <row r="3" spans="2:10" ht="15">
      <c r="B3" s="276"/>
      <c r="C3" s="276"/>
      <c r="D3" s="276"/>
      <c r="E3" s="276"/>
      <c r="F3" s="276"/>
      <c r="G3" s="276"/>
      <c r="H3" s="276"/>
      <c r="I3" s="276"/>
      <c r="J3" s="276"/>
    </row>
    <row r="4" spans="2:10" ht="15">
      <c r="B4" s="276"/>
      <c r="C4" s="276"/>
      <c r="D4" s="276"/>
      <c r="E4" s="276"/>
      <c r="F4" s="276"/>
      <c r="G4" s="276"/>
      <c r="H4" s="276"/>
      <c r="I4" s="276"/>
      <c r="J4" s="276"/>
    </row>
    <row r="6" spans="2:10" ht="15">
      <c r="B6" s="293" t="s">
        <v>199</v>
      </c>
      <c r="C6" s="293"/>
      <c r="D6" s="293"/>
      <c r="E6" s="293"/>
      <c r="F6" s="293"/>
      <c r="G6" s="293"/>
      <c r="H6" s="293"/>
      <c r="I6" s="293"/>
      <c r="J6" s="293"/>
    </row>
    <row r="7" spans="2:10" ht="15">
      <c r="B7" s="293"/>
      <c r="C7" s="293"/>
      <c r="D7" s="293"/>
      <c r="E7" s="293"/>
      <c r="F7" s="293"/>
      <c r="G7" s="293"/>
      <c r="H7" s="293"/>
      <c r="I7" s="293"/>
      <c r="J7" s="293"/>
    </row>
    <row r="8" spans="2:12" ht="15">
      <c r="B8" s="293"/>
      <c r="C8" s="293"/>
      <c r="D8" s="293"/>
      <c r="E8" s="293"/>
      <c r="F8" s="293"/>
      <c r="G8" s="293"/>
      <c r="H8" s="293"/>
      <c r="I8" s="293"/>
      <c r="J8" s="293"/>
      <c r="L8" t="s">
        <v>200</v>
      </c>
    </row>
    <row r="10" spans="1:10" ht="15.75">
      <c r="A10" s="17"/>
      <c r="B10" s="17"/>
      <c r="C10" s="325" t="str">
        <f>CONCATENATE("NUME Prenume: ",UPPER(Verificare!D14)," ",Verificare!D15)</f>
        <v>NUME Prenume:  </v>
      </c>
      <c r="D10" s="325"/>
      <c r="E10" s="325"/>
      <c r="F10" s="325"/>
      <c r="G10" s="17"/>
      <c r="H10" s="17"/>
      <c r="I10" s="125"/>
      <c r="J10" s="17"/>
    </row>
    <row r="11" spans="1:10" ht="15" customHeight="1">
      <c r="A11" s="17"/>
      <c r="B11" s="56"/>
      <c r="C11" s="325" t="str">
        <f>CONCATENATE("Functia: ",Verificare!D16)</f>
        <v>Functia: </v>
      </c>
      <c r="D11" s="325"/>
      <c r="E11" s="325"/>
      <c r="F11" s="325"/>
      <c r="G11" s="17"/>
      <c r="H11" s="17"/>
      <c r="I11" s="125"/>
      <c r="J11" s="17"/>
    </row>
    <row r="12" spans="1:18" ht="15.75">
      <c r="A12" s="17"/>
      <c r="B12" s="56"/>
      <c r="C12" s="325" t="str">
        <f>CONCATENATE("Laborator/Sectia/Filiala: ",Verificare!D19)</f>
        <v>Laborator/Sectia/Filiala: </v>
      </c>
      <c r="D12" s="325"/>
      <c r="E12" s="325"/>
      <c r="F12" s="325"/>
      <c r="G12" s="17"/>
      <c r="H12" s="17"/>
      <c r="I12" s="125"/>
      <c r="J12" s="17"/>
      <c r="Q12" s="256"/>
      <c r="R12" t="s">
        <v>206</v>
      </c>
    </row>
    <row r="14" spans="1:18" ht="18.75">
      <c r="A14" t="s">
        <v>170</v>
      </c>
      <c r="B14" s="234" t="s">
        <v>171</v>
      </c>
      <c r="C14" s="234"/>
      <c r="D14" s="234"/>
      <c r="Q14" s="251"/>
      <c r="R14" t="s">
        <v>207</v>
      </c>
    </row>
    <row r="15" spans="13:14" ht="15">
      <c r="M15" s="323" t="s">
        <v>173</v>
      </c>
      <c r="N15" s="323"/>
    </row>
    <row r="16" spans="2:14" ht="15.75">
      <c r="B16" s="230" t="s">
        <v>172</v>
      </c>
      <c r="C16" s="235">
        <f>'1.1 Carti, capit, proc, review'!I41+'1.3 Brevete'!F26+Verificare!F29/2+Verificare!F30/2</f>
        <v>0</v>
      </c>
      <c r="M16" s="253"/>
      <c r="N16" s="231">
        <f>IF(C16&lt;4,0,IF(C16=4,15,IF(AND(4&lt;C16,C16&lt;8),3.75*C16,30)))</f>
        <v>0</v>
      </c>
    </row>
    <row r="17" spans="13:14" ht="15">
      <c r="M17" s="252" t="s">
        <v>174</v>
      </c>
      <c r="N17" s="243">
        <f>N16</f>
        <v>0</v>
      </c>
    </row>
    <row r="19" spans="1:4" ht="18.75">
      <c r="A19" t="s">
        <v>175</v>
      </c>
      <c r="B19" s="234" t="s">
        <v>176</v>
      </c>
      <c r="C19" s="234"/>
      <c r="D19" s="234"/>
    </row>
    <row r="20" spans="13:14" ht="15">
      <c r="M20" s="324" t="s">
        <v>173</v>
      </c>
      <c r="N20" s="322"/>
    </row>
    <row r="21" spans="2:14" ht="15">
      <c r="B21" s="314" t="s">
        <v>177</v>
      </c>
      <c r="C21" s="315"/>
      <c r="D21" s="315"/>
      <c r="E21" s="315"/>
      <c r="F21" s="315"/>
      <c r="G21" s="315"/>
      <c r="H21" s="315"/>
      <c r="I21" s="236"/>
      <c r="J21" s="236"/>
      <c r="K21" s="236"/>
      <c r="L21" s="236"/>
      <c r="M21" s="258"/>
      <c r="N21" s="320">
        <f>IF(C22&lt;3,0,IF(C22=3,13,IF(AND(3&lt;C22,C22&lt;6),4.33*C22,26)))</f>
        <v>0</v>
      </c>
    </row>
    <row r="22" spans="2:14" ht="15">
      <c r="B22" s="241" t="s">
        <v>178</v>
      </c>
      <c r="C22" s="237">
        <f>'1.4 Proiecte &amp; Programe'!G26</f>
        <v>0</v>
      </c>
      <c r="D22" s="237"/>
      <c r="E22" s="237"/>
      <c r="F22" s="237"/>
      <c r="G22" s="237"/>
      <c r="H22" s="237"/>
      <c r="I22" s="237"/>
      <c r="J22" s="237"/>
      <c r="K22" s="237"/>
      <c r="L22" s="237"/>
      <c r="M22" s="259"/>
      <c r="N22" s="321"/>
    </row>
    <row r="23" spans="2:14" ht="15">
      <c r="B23" s="318" t="s">
        <v>179</v>
      </c>
      <c r="C23" s="319"/>
      <c r="D23" s="319"/>
      <c r="E23" s="319"/>
      <c r="F23" s="319"/>
      <c r="G23" s="319"/>
      <c r="H23" s="319"/>
      <c r="I23" s="240"/>
      <c r="J23" s="240"/>
      <c r="K23" s="240"/>
      <c r="L23" s="237"/>
      <c r="M23" s="254">
        <f>'4 Prestigiul stiintific'!G27</f>
        <v>0</v>
      </c>
      <c r="N23" s="242">
        <f>M23</f>
        <v>0</v>
      </c>
    </row>
    <row r="24" spans="2:14" ht="15">
      <c r="B24" s="238" t="s">
        <v>180</v>
      </c>
      <c r="C24" s="239"/>
      <c r="D24" s="239"/>
      <c r="E24" s="239"/>
      <c r="F24" s="239"/>
      <c r="G24" s="239"/>
      <c r="H24" s="239"/>
      <c r="I24" s="239"/>
      <c r="J24" s="239"/>
      <c r="K24" s="239"/>
      <c r="L24" s="237"/>
      <c r="M24" s="254">
        <f>'4 Prestigiul stiintific'!G41</f>
        <v>0</v>
      </c>
      <c r="N24" s="190">
        <f>M24</f>
        <v>0</v>
      </c>
    </row>
    <row r="25" spans="13:14" ht="15">
      <c r="M25" s="252" t="s">
        <v>174</v>
      </c>
      <c r="N25" s="243">
        <f>N21+N23+N24</f>
        <v>0</v>
      </c>
    </row>
    <row r="27" spans="1:4" ht="18.75">
      <c r="A27" t="s">
        <v>181</v>
      </c>
      <c r="B27" s="317" t="s">
        <v>182</v>
      </c>
      <c r="C27" s="317"/>
      <c r="D27" s="317"/>
    </row>
    <row r="28" spans="13:14" ht="15">
      <c r="M28" s="324" t="s">
        <v>173</v>
      </c>
      <c r="N28" s="322"/>
    </row>
    <row r="29" spans="2:14" ht="15">
      <c r="B29" s="314" t="s">
        <v>214</v>
      </c>
      <c r="C29" s="315"/>
      <c r="D29" s="315"/>
      <c r="E29" s="315"/>
      <c r="F29" s="315"/>
      <c r="G29" s="315"/>
      <c r="H29" s="315"/>
      <c r="I29" s="315"/>
      <c r="J29" s="315"/>
      <c r="K29" s="315"/>
      <c r="L29" s="316"/>
      <c r="M29" s="258"/>
      <c r="N29" s="320">
        <f>IF(C30&lt;40,0,IF(C30=40,15,IF(AND(40&lt;C30,C30&lt;60),7/20*C30+1,22)))</f>
        <v>0</v>
      </c>
    </row>
    <row r="30" spans="2:14" ht="15">
      <c r="B30" s="241" t="s">
        <v>18</v>
      </c>
      <c r="C30" s="239">
        <f>Verificare!F33</f>
        <v>0</v>
      </c>
      <c r="D30" s="239"/>
      <c r="E30" s="239"/>
      <c r="F30" s="239"/>
      <c r="G30" s="239"/>
      <c r="H30" s="239"/>
      <c r="I30" s="239"/>
      <c r="J30" s="239"/>
      <c r="K30" s="239"/>
      <c r="L30" s="257"/>
      <c r="M30" s="259"/>
      <c r="N30" s="321"/>
    </row>
    <row r="31" spans="2:14" ht="15">
      <c r="B31" s="313" t="s">
        <v>183</v>
      </c>
      <c r="C31" s="313"/>
      <c r="D31" s="313"/>
      <c r="E31" s="313"/>
      <c r="F31" s="313"/>
      <c r="G31" s="313"/>
      <c r="H31" s="313"/>
      <c r="I31" s="313"/>
      <c r="J31" s="313"/>
      <c r="K31" s="313"/>
      <c r="L31" s="313"/>
      <c r="M31" s="255">
        <f>'1.1 Carti, capit, proc, review'!M41</f>
        <v>0</v>
      </c>
      <c r="N31" s="251">
        <f>M31</f>
        <v>0</v>
      </c>
    </row>
    <row r="32" spans="2:14" ht="15">
      <c r="B32" s="313" t="s">
        <v>184</v>
      </c>
      <c r="C32" s="313"/>
      <c r="D32" s="313"/>
      <c r="E32" s="313"/>
      <c r="F32" s="313"/>
      <c r="G32" s="313"/>
      <c r="H32" s="313"/>
      <c r="I32" s="313"/>
      <c r="J32" s="313"/>
      <c r="K32" s="313"/>
      <c r="L32" s="313"/>
      <c r="M32" s="256">
        <f>'4 Prestigiul stiintific'!G56</f>
        <v>0</v>
      </c>
      <c r="N32" s="251">
        <f aca="true" t="shared" si="0" ref="N32:N39">M32</f>
        <v>0</v>
      </c>
    </row>
    <row r="33" spans="2:14" ht="15">
      <c r="B33" s="313" t="s">
        <v>185</v>
      </c>
      <c r="C33" s="313"/>
      <c r="D33" s="313"/>
      <c r="E33" s="313"/>
      <c r="F33" s="313"/>
      <c r="G33" s="313"/>
      <c r="H33" s="313"/>
      <c r="I33" s="313"/>
      <c r="J33" s="313"/>
      <c r="K33" s="313"/>
      <c r="L33" s="313"/>
      <c r="M33" s="256">
        <f>'4 Prestigiul stiintific'!G71</f>
        <v>0</v>
      </c>
      <c r="N33" s="251">
        <f t="shared" si="0"/>
        <v>0</v>
      </c>
    </row>
    <row r="34" spans="2:14" ht="15">
      <c r="B34" s="313" t="s">
        <v>186</v>
      </c>
      <c r="C34" s="313"/>
      <c r="D34" s="313"/>
      <c r="E34" s="313"/>
      <c r="F34" s="313"/>
      <c r="G34" s="313"/>
      <c r="H34" s="313"/>
      <c r="I34" s="313"/>
      <c r="J34" s="313"/>
      <c r="K34" s="313"/>
      <c r="L34" s="313"/>
      <c r="M34" s="256">
        <f>'4 Prestigiul stiintific'!G86</f>
        <v>0</v>
      </c>
      <c r="N34" s="251">
        <f t="shared" si="0"/>
        <v>0</v>
      </c>
    </row>
    <row r="35" spans="2:14" ht="15">
      <c r="B35" s="313" t="s">
        <v>187</v>
      </c>
      <c r="C35" s="313"/>
      <c r="D35" s="313"/>
      <c r="E35" s="313"/>
      <c r="F35" s="313"/>
      <c r="G35" s="313"/>
      <c r="H35" s="313"/>
      <c r="I35" s="313"/>
      <c r="J35" s="313"/>
      <c r="K35" s="313"/>
      <c r="L35" s="313"/>
      <c r="M35" s="256">
        <f>'4 Prestigiul stiintific'!G101</f>
        <v>0</v>
      </c>
      <c r="N35" s="251">
        <f t="shared" si="0"/>
        <v>0</v>
      </c>
    </row>
    <row r="36" spans="2:14" ht="15">
      <c r="B36" s="313" t="s">
        <v>188</v>
      </c>
      <c r="C36" s="313"/>
      <c r="D36" s="313"/>
      <c r="E36" s="313"/>
      <c r="F36" s="313"/>
      <c r="G36" s="313"/>
      <c r="H36" s="313"/>
      <c r="I36" s="313"/>
      <c r="J36" s="313"/>
      <c r="K36" s="313"/>
      <c r="L36" s="313"/>
      <c r="M36" s="256">
        <f>'4 Prestigiul stiintific'!G116</f>
        <v>0</v>
      </c>
      <c r="N36" s="251">
        <f t="shared" si="0"/>
        <v>0</v>
      </c>
    </row>
    <row r="37" spans="2:14" ht="15">
      <c r="B37" s="313" t="s">
        <v>189</v>
      </c>
      <c r="C37" s="313"/>
      <c r="D37" s="313"/>
      <c r="E37" s="313"/>
      <c r="F37" s="313"/>
      <c r="G37" s="313"/>
      <c r="H37" s="313"/>
      <c r="I37" s="313"/>
      <c r="J37" s="313"/>
      <c r="K37" s="313"/>
      <c r="L37" s="313"/>
      <c r="M37" s="256">
        <f>'4 Prestigiul stiintific'!G131</f>
        <v>0</v>
      </c>
      <c r="N37" s="251">
        <f t="shared" si="0"/>
        <v>0</v>
      </c>
    </row>
    <row r="38" spans="2:14" ht="15">
      <c r="B38" s="313" t="s">
        <v>194</v>
      </c>
      <c r="C38" s="313"/>
      <c r="D38" s="313"/>
      <c r="E38" s="313"/>
      <c r="F38" s="313"/>
      <c r="G38" s="313"/>
      <c r="H38" s="313"/>
      <c r="I38" s="313"/>
      <c r="J38" s="313"/>
      <c r="K38" s="313"/>
      <c r="L38" s="313"/>
      <c r="M38" s="256">
        <f>'4 Prestigiul stiintific'!G146</f>
        <v>0</v>
      </c>
      <c r="N38" s="251">
        <f t="shared" si="0"/>
        <v>0</v>
      </c>
    </row>
    <row r="39" spans="2:14" ht="15">
      <c r="B39" s="313" t="s">
        <v>193</v>
      </c>
      <c r="C39" s="313"/>
      <c r="D39" s="313"/>
      <c r="E39" s="313"/>
      <c r="F39" s="313"/>
      <c r="G39" s="313"/>
      <c r="H39" s="313"/>
      <c r="I39" s="313"/>
      <c r="J39" s="313"/>
      <c r="K39" s="313"/>
      <c r="L39" s="313"/>
      <c r="M39" s="256">
        <f>'4 Prestigiul stiintific'!G162</f>
        <v>0</v>
      </c>
      <c r="N39" s="251">
        <f t="shared" si="0"/>
        <v>0</v>
      </c>
    </row>
    <row r="40" spans="2:14" ht="15">
      <c r="B40" s="313" t="s">
        <v>190</v>
      </c>
      <c r="C40" s="313"/>
      <c r="D40" s="313"/>
      <c r="E40" s="313"/>
      <c r="F40" s="313"/>
      <c r="G40" s="313"/>
      <c r="H40" s="313"/>
      <c r="I40" s="313"/>
      <c r="J40" s="313"/>
      <c r="K40" s="313"/>
      <c r="L40" s="313"/>
      <c r="M40" s="256">
        <f>'4 Prestigiul stiintific'!G178</f>
        <v>0</v>
      </c>
      <c r="N40" s="251">
        <f>M40</f>
        <v>0</v>
      </c>
    </row>
    <row r="41" spans="13:14" ht="15">
      <c r="M41" s="252" t="s">
        <v>174</v>
      </c>
      <c r="N41" s="243">
        <f>IF(OR(SUM(N31:N40)&gt;8,SUM(N31:N40)=8,),8,SUM(N31:N40))+N29</f>
        <v>0</v>
      </c>
    </row>
    <row r="45" spans="1:4" ht="18.75">
      <c r="A45" t="s">
        <v>191</v>
      </c>
      <c r="B45" s="317" t="s">
        <v>192</v>
      </c>
      <c r="C45" s="317"/>
      <c r="D45" s="317"/>
    </row>
    <row r="46" spans="13:14" ht="15">
      <c r="M46" s="322" t="s">
        <v>173</v>
      </c>
      <c r="N46" s="322"/>
    </row>
    <row r="47" spans="13:14" ht="15">
      <c r="M47" s="256"/>
      <c r="N47" s="190">
        <f>M47</f>
        <v>0</v>
      </c>
    </row>
    <row r="48" spans="13:14" ht="15">
      <c r="M48" s="252" t="s">
        <v>174</v>
      </c>
      <c r="N48" s="243">
        <f>N47</f>
        <v>0</v>
      </c>
    </row>
    <row r="52" spans="13:16" ht="15.75">
      <c r="M52" s="233" t="s">
        <v>174</v>
      </c>
      <c r="N52" s="233">
        <f>N48+N41+N25+N17</f>
        <v>0</v>
      </c>
      <c r="P52" s="266">
        <f>IF(N52&lt;&gt;0,IF(N52&lt;70,"RESPINS","ADMIS"),"")</f>
      </c>
    </row>
  </sheetData>
  <sheetProtection/>
  <mergeCells count="26">
    <mergeCell ref="M46:N46"/>
    <mergeCell ref="M15:N15"/>
    <mergeCell ref="M20:N20"/>
    <mergeCell ref="M28:N28"/>
    <mergeCell ref="B2:J4"/>
    <mergeCell ref="B6:J8"/>
    <mergeCell ref="C10:F10"/>
    <mergeCell ref="C11:F11"/>
    <mergeCell ref="C12:F12"/>
    <mergeCell ref="B21:H21"/>
    <mergeCell ref="B40:L40"/>
    <mergeCell ref="B39:L39"/>
    <mergeCell ref="B45:D45"/>
    <mergeCell ref="B23:H23"/>
    <mergeCell ref="N21:N22"/>
    <mergeCell ref="B27:D27"/>
    <mergeCell ref="N29:N30"/>
    <mergeCell ref="B34:L34"/>
    <mergeCell ref="B35:L35"/>
    <mergeCell ref="B36:L36"/>
    <mergeCell ref="B37:L37"/>
    <mergeCell ref="B38:L38"/>
    <mergeCell ref="B29:L29"/>
    <mergeCell ref="B31:L31"/>
    <mergeCell ref="B32:L32"/>
    <mergeCell ref="B33:L33"/>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2"/>
  <dimension ref="G8:W37"/>
  <sheetViews>
    <sheetView tabSelected="1" zoomScalePageLayoutView="0" workbookViewId="0" topLeftCell="A4">
      <selection activeCell="H4" sqref="H4"/>
    </sheetView>
  </sheetViews>
  <sheetFormatPr defaultColWidth="9.140625" defaultRowHeight="15"/>
  <sheetData>
    <row r="8" spans="7:23" ht="15">
      <c r="G8" s="326" t="s">
        <v>144</v>
      </c>
      <c r="H8" s="327"/>
      <c r="I8" s="327"/>
      <c r="J8" s="327"/>
      <c r="K8" s="327"/>
      <c r="L8" s="327"/>
      <c r="M8" s="327"/>
      <c r="N8" s="327"/>
      <c r="O8" s="327"/>
      <c r="P8" s="327"/>
      <c r="Q8" s="327"/>
      <c r="R8" s="327"/>
      <c r="S8" s="327"/>
      <c r="T8" s="327"/>
      <c r="U8" s="327"/>
      <c r="V8" s="327"/>
      <c r="W8" s="327"/>
    </row>
    <row r="9" spans="7:23" ht="15">
      <c r="G9" s="327"/>
      <c r="H9" s="327"/>
      <c r="I9" s="327"/>
      <c r="J9" s="327"/>
      <c r="K9" s="327"/>
      <c r="L9" s="327"/>
      <c r="M9" s="327"/>
      <c r="N9" s="327"/>
      <c r="O9" s="327"/>
      <c r="P9" s="327"/>
      <c r="Q9" s="327"/>
      <c r="R9" s="327"/>
      <c r="S9" s="327"/>
      <c r="T9" s="327"/>
      <c r="U9" s="327"/>
      <c r="V9" s="327"/>
      <c r="W9" s="327"/>
    </row>
    <row r="10" spans="7:23" ht="15">
      <c r="G10" s="327"/>
      <c r="H10" s="327"/>
      <c r="I10" s="327"/>
      <c r="J10" s="327"/>
      <c r="K10" s="327"/>
      <c r="L10" s="327"/>
      <c r="M10" s="327"/>
      <c r="N10" s="327"/>
      <c r="O10" s="327"/>
      <c r="P10" s="327"/>
      <c r="Q10" s="327"/>
      <c r="R10" s="327"/>
      <c r="S10" s="327"/>
      <c r="T10" s="327"/>
      <c r="U10" s="327"/>
      <c r="V10" s="327"/>
      <c r="W10" s="327"/>
    </row>
    <row r="11" spans="7:23" ht="15">
      <c r="G11" s="327"/>
      <c r="H11" s="327"/>
      <c r="I11" s="327"/>
      <c r="J11" s="327"/>
      <c r="K11" s="327"/>
      <c r="L11" s="327"/>
      <c r="M11" s="327"/>
      <c r="N11" s="327"/>
      <c r="O11" s="327"/>
      <c r="P11" s="327"/>
      <c r="Q11" s="327"/>
      <c r="R11" s="327"/>
      <c r="S11" s="327"/>
      <c r="T11" s="327"/>
      <c r="U11" s="327"/>
      <c r="V11" s="327"/>
      <c r="W11" s="327"/>
    </row>
    <row r="12" spans="7:23" ht="15">
      <c r="G12" s="327"/>
      <c r="H12" s="327"/>
      <c r="I12" s="327"/>
      <c r="J12" s="327"/>
      <c r="K12" s="327"/>
      <c r="L12" s="327"/>
      <c r="M12" s="327"/>
      <c r="N12" s="327"/>
      <c r="O12" s="327"/>
      <c r="P12" s="327"/>
      <c r="Q12" s="327"/>
      <c r="R12" s="327"/>
      <c r="S12" s="327"/>
      <c r="T12" s="327"/>
      <c r="U12" s="327"/>
      <c r="V12" s="327"/>
      <c r="W12" s="327"/>
    </row>
    <row r="13" spans="7:23" ht="15">
      <c r="G13" s="327"/>
      <c r="H13" s="327"/>
      <c r="I13" s="327"/>
      <c r="J13" s="327"/>
      <c r="K13" s="327"/>
      <c r="L13" s="327"/>
      <c r="M13" s="327"/>
      <c r="N13" s="327"/>
      <c r="O13" s="327"/>
      <c r="P13" s="327"/>
      <c r="Q13" s="327"/>
      <c r="R13" s="327"/>
      <c r="S13" s="327"/>
      <c r="T13" s="327"/>
      <c r="U13" s="327"/>
      <c r="V13" s="327"/>
      <c r="W13" s="327"/>
    </row>
    <row r="14" spans="7:23" ht="15">
      <c r="G14" s="327"/>
      <c r="H14" s="327"/>
      <c r="I14" s="327"/>
      <c r="J14" s="327"/>
      <c r="K14" s="327"/>
      <c r="L14" s="327"/>
      <c r="M14" s="327"/>
      <c r="N14" s="327"/>
      <c r="O14" s="327"/>
      <c r="P14" s="327"/>
      <c r="Q14" s="327"/>
      <c r="R14" s="327"/>
      <c r="S14" s="327"/>
      <c r="T14" s="327"/>
      <c r="U14" s="327"/>
      <c r="V14" s="327"/>
      <c r="W14" s="327"/>
    </row>
    <row r="15" spans="7:23" ht="15">
      <c r="G15" s="327"/>
      <c r="H15" s="327"/>
      <c r="I15" s="327"/>
      <c r="J15" s="327"/>
      <c r="K15" s="327"/>
      <c r="L15" s="327"/>
      <c r="M15" s="327"/>
      <c r="N15" s="327"/>
      <c r="O15" s="327"/>
      <c r="P15" s="327"/>
      <c r="Q15" s="327"/>
      <c r="R15" s="327"/>
      <c r="S15" s="327"/>
      <c r="T15" s="327"/>
      <c r="U15" s="327"/>
      <c r="V15" s="327"/>
      <c r="W15" s="327"/>
    </row>
    <row r="16" spans="7:23" ht="15">
      <c r="G16" s="327"/>
      <c r="H16" s="327"/>
      <c r="I16" s="327"/>
      <c r="J16" s="327"/>
      <c r="K16" s="327"/>
      <c r="L16" s="327"/>
      <c r="M16" s="327"/>
      <c r="N16" s="327"/>
      <c r="O16" s="327"/>
      <c r="P16" s="327"/>
      <c r="Q16" s="327"/>
      <c r="R16" s="327"/>
      <c r="S16" s="327"/>
      <c r="T16" s="327"/>
      <c r="U16" s="327"/>
      <c r="V16" s="327"/>
      <c r="W16" s="327"/>
    </row>
    <row r="17" spans="7:23" ht="15">
      <c r="G17" s="327"/>
      <c r="H17" s="327"/>
      <c r="I17" s="327"/>
      <c r="J17" s="327"/>
      <c r="K17" s="327"/>
      <c r="L17" s="327"/>
      <c r="M17" s="327"/>
      <c r="N17" s="327"/>
      <c r="O17" s="327"/>
      <c r="P17" s="327"/>
      <c r="Q17" s="327"/>
      <c r="R17" s="327"/>
      <c r="S17" s="327"/>
      <c r="T17" s="327"/>
      <c r="U17" s="327"/>
      <c r="V17" s="327"/>
      <c r="W17" s="327"/>
    </row>
    <row r="18" spans="7:23" ht="15">
      <c r="G18" s="327"/>
      <c r="H18" s="327"/>
      <c r="I18" s="327"/>
      <c r="J18" s="327"/>
      <c r="K18" s="327"/>
      <c r="L18" s="327"/>
      <c r="M18" s="327"/>
      <c r="N18" s="327"/>
      <c r="O18" s="327"/>
      <c r="P18" s="327"/>
      <c r="Q18" s="327"/>
      <c r="R18" s="327"/>
      <c r="S18" s="327"/>
      <c r="T18" s="327"/>
      <c r="U18" s="327"/>
      <c r="V18" s="327"/>
      <c r="W18" s="327"/>
    </row>
    <row r="19" spans="7:23" ht="15">
      <c r="G19" s="327"/>
      <c r="H19" s="327"/>
      <c r="I19" s="327"/>
      <c r="J19" s="327"/>
      <c r="K19" s="327"/>
      <c r="L19" s="327"/>
      <c r="M19" s="327"/>
      <c r="N19" s="327"/>
      <c r="O19" s="327"/>
      <c r="P19" s="327"/>
      <c r="Q19" s="327"/>
      <c r="R19" s="327"/>
      <c r="S19" s="327"/>
      <c r="T19" s="327"/>
      <c r="U19" s="327"/>
      <c r="V19" s="327"/>
      <c r="W19" s="327"/>
    </row>
    <row r="20" spans="7:23" ht="15">
      <c r="G20" s="327"/>
      <c r="H20" s="327"/>
      <c r="I20" s="327"/>
      <c r="J20" s="327"/>
      <c r="K20" s="327"/>
      <c r="L20" s="327"/>
      <c r="M20" s="327"/>
      <c r="N20" s="327"/>
      <c r="O20" s="327"/>
      <c r="P20" s="327"/>
      <c r="Q20" s="327"/>
      <c r="R20" s="327"/>
      <c r="S20" s="327"/>
      <c r="T20" s="327"/>
      <c r="U20" s="327"/>
      <c r="V20" s="327"/>
      <c r="W20" s="327"/>
    </row>
    <row r="21" spans="7:23" ht="15">
      <c r="G21" s="327"/>
      <c r="H21" s="327"/>
      <c r="I21" s="327"/>
      <c r="J21" s="327"/>
      <c r="K21" s="327"/>
      <c r="L21" s="327"/>
      <c r="M21" s="327"/>
      <c r="N21" s="327"/>
      <c r="O21" s="327"/>
      <c r="P21" s="327"/>
      <c r="Q21" s="327"/>
      <c r="R21" s="327"/>
      <c r="S21" s="327"/>
      <c r="T21" s="327"/>
      <c r="U21" s="327"/>
      <c r="V21" s="327"/>
      <c r="W21" s="327"/>
    </row>
    <row r="22" spans="7:23" ht="15">
      <c r="G22" s="327"/>
      <c r="H22" s="327"/>
      <c r="I22" s="327"/>
      <c r="J22" s="327"/>
      <c r="K22" s="327"/>
      <c r="L22" s="327"/>
      <c r="M22" s="327"/>
      <c r="N22" s="327"/>
      <c r="O22" s="327"/>
      <c r="P22" s="327"/>
      <c r="Q22" s="327"/>
      <c r="R22" s="327"/>
      <c r="S22" s="327"/>
      <c r="T22" s="327"/>
      <c r="U22" s="327"/>
      <c r="V22" s="327"/>
      <c r="W22" s="327"/>
    </row>
    <row r="23" spans="7:23" ht="15">
      <c r="G23" s="327"/>
      <c r="H23" s="327"/>
      <c r="I23" s="327"/>
      <c r="J23" s="327"/>
      <c r="K23" s="327"/>
      <c r="L23" s="327"/>
      <c r="M23" s="327"/>
      <c r="N23" s="327"/>
      <c r="O23" s="327"/>
      <c r="P23" s="327"/>
      <c r="Q23" s="327"/>
      <c r="R23" s="327"/>
      <c r="S23" s="327"/>
      <c r="T23" s="327"/>
      <c r="U23" s="327"/>
      <c r="V23" s="327"/>
      <c r="W23" s="327"/>
    </row>
    <row r="24" spans="7:23" ht="15">
      <c r="G24" s="327"/>
      <c r="H24" s="327"/>
      <c r="I24" s="327"/>
      <c r="J24" s="327"/>
      <c r="K24" s="327"/>
      <c r="L24" s="327"/>
      <c r="M24" s="327"/>
      <c r="N24" s="327"/>
      <c r="O24" s="327"/>
      <c r="P24" s="327"/>
      <c r="Q24" s="327"/>
      <c r="R24" s="327"/>
      <c r="S24" s="327"/>
      <c r="T24" s="327"/>
      <c r="U24" s="327"/>
      <c r="V24" s="327"/>
      <c r="W24" s="327"/>
    </row>
    <row r="25" spans="7:23" ht="15">
      <c r="G25" s="327"/>
      <c r="H25" s="327"/>
      <c r="I25" s="327"/>
      <c r="J25" s="327"/>
      <c r="K25" s="327"/>
      <c r="L25" s="327"/>
      <c r="M25" s="327"/>
      <c r="N25" s="327"/>
      <c r="O25" s="327"/>
      <c r="P25" s="327"/>
      <c r="Q25" s="327"/>
      <c r="R25" s="327"/>
      <c r="S25" s="327"/>
      <c r="T25" s="327"/>
      <c r="U25" s="327"/>
      <c r="V25" s="327"/>
      <c r="W25" s="327"/>
    </row>
    <row r="26" spans="7:23" ht="15">
      <c r="G26" s="327"/>
      <c r="H26" s="327"/>
      <c r="I26" s="327"/>
      <c r="J26" s="327"/>
      <c r="K26" s="327"/>
      <c r="L26" s="327"/>
      <c r="M26" s="327"/>
      <c r="N26" s="327"/>
      <c r="O26" s="327"/>
      <c r="P26" s="327"/>
      <c r="Q26" s="327"/>
      <c r="R26" s="327"/>
      <c r="S26" s="327"/>
      <c r="T26" s="327"/>
      <c r="U26" s="327"/>
      <c r="V26" s="327"/>
      <c r="W26" s="327"/>
    </row>
    <row r="27" spans="7:23" ht="15">
      <c r="G27" s="327"/>
      <c r="H27" s="327"/>
      <c r="I27" s="327"/>
      <c r="J27" s="327"/>
      <c r="K27" s="327"/>
      <c r="L27" s="327"/>
      <c r="M27" s="327"/>
      <c r="N27" s="327"/>
      <c r="O27" s="327"/>
      <c r="P27" s="327"/>
      <c r="Q27" s="327"/>
      <c r="R27" s="327"/>
      <c r="S27" s="327"/>
      <c r="T27" s="327"/>
      <c r="U27" s="327"/>
      <c r="V27" s="327"/>
      <c r="W27" s="327"/>
    </row>
    <row r="28" spans="7:23" ht="15">
      <c r="G28" s="327"/>
      <c r="H28" s="327"/>
      <c r="I28" s="327"/>
      <c r="J28" s="327"/>
      <c r="K28" s="327"/>
      <c r="L28" s="327"/>
      <c r="M28" s="327"/>
      <c r="N28" s="327"/>
      <c r="O28" s="327"/>
      <c r="P28" s="327"/>
      <c r="Q28" s="327"/>
      <c r="R28" s="327"/>
      <c r="S28" s="327"/>
      <c r="T28" s="327"/>
      <c r="U28" s="327"/>
      <c r="V28" s="327"/>
      <c r="W28" s="327"/>
    </row>
    <row r="29" spans="7:23" ht="15">
      <c r="G29" s="327"/>
      <c r="H29" s="327"/>
      <c r="I29" s="327"/>
      <c r="J29" s="327"/>
      <c r="K29" s="327"/>
      <c r="L29" s="327"/>
      <c r="M29" s="327"/>
      <c r="N29" s="327"/>
      <c r="O29" s="327"/>
      <c r="P29" s="327"/>
      <c r="Q29" s="327"/>
      <c r="R29" s="327"/>
      <c r="S29" s="327"/>
      <c r="T29" s="327"/>
      <c r="U29" s="327"/>
      <c r="V29" s="327"/>
      <c r="W29" s="327"/>
    </row>
    <row r="30" spans="7:23" ht="15">
      <c r="G30" s="327"/>
      <c r="H30" s="327"/>
      <c r="I30" s="327"/>
      <c r="J30" s="327"/>
      <c r="K30" s="327"/>
      <c r="L30" s="327"/>
      <c r="M30" s="327"/>
      <c r="N30" s="327"/>
      <c r="O30" s="327"/>
      <c r="P30" s="327"/>
      <c r="Q30" s="327"/>
      <c r="R30" s="327"/>
      <c r="S30" s="327"/>
      <c r="T30" s="327"/>
      <c r="U30" s="327"/>
      <c r="V30" s="327"/>
      <c r="W30" s="327"/>
    </row>
    <row r="31" spans="7:23" ht="15">
      <c r="G31" s="327"/>
      <c r="H31" s="327"/>
      <c r="I31" s="327"/>
      <c r="J31" s="327"/>
      <c r="K31" s="327"/>
      <c r="L31" s="327"/>
      <c r="M31" s="327"/>
      <c r="N31" s="327"/>
      <c r="O31" s="327"/>
      <c r="P31" s="327"/>
      <c r="Q31" s="327"/>
      <c r="R31" s="327"/>
      <c r="S31" s="327"/>
      <c r="T31" s="327"/>
      <c r="U31" s="327"/>
      <c r="V31" s="327"/>
      <c r="W31" s="327"/>
    </row>
    <row r="32" spans="7:23" ht="15">
      <c r="G32" s="327"/>
      <c r="H32" s="327"/>
      <c r="I32" s="327"/>
      <c r="J32" s="327"/>
      <c r="K32" s="327"/>
      <c r="L32" s="327"/>
      <c r="M32" s="327"/>
      <c r="N32" s="327"/>
      <c r="O32" s="327"/>
      <c r="P32" s="327"/>
      <c r="Q32" s="327"/>
      <c r="R32" s="327"/>
      <c r="S32" s="327"/>
      <c r="T32" s="327"/>
      <c r="U32" s="327"/>
      <c r="V32" s="327"/>
      <c r="W32" s="327"/>
    </row>
    <row r="33" spans="7:23" ht="15">
      <c r="G33" s="327"/>
      <c r="H33" s="327"/>
      <c r="I33" s="327"/>
      <c r="J33" s="327"/>
      <c r="K33" s="327"/>
      <c r="L33" s="327"/>
      <c r="M33" s="327"/>
      <c r="N33" s="327"/>
      <c r="O33" s="327"/>
      <c r="P33" s="327"/>
      <c r="Q33" s="327"/>
      <c r="R33" s="327"/>
      <c r="S33" s="327"/>
      <c r="T33" s="327"/>
      <c r="U33" s="327"/>
      <c r="V33" s="327"/>
      <c r="W33" s="327"/>
    </row>
    <row r="34" spans="7:23" ht="15">
      <c r="G34" s="327"/>
      <c r="H34" s="327"/>
      <c r="I34" s="327"/>
      <c r="J34" s="327"/>
      <c r="K34" s="327"/>
      <c r="L34" s="327"/>
      <c r="M34" s="327"/>
      <c r="N34" s="327"/>
      <c r="O34" s="327"/>
      <c r="P34" s="327"/>
      <c r="Q34" s="327"/>
      <c r="R34" s="327"/>
      <c r="S34" s="327"/>
      <c r="T34" s="327"/>
      <c r="U34" s="327"/>
      <c r="V34" s="327"/>
      <c r="W34" s="327"/>
    </row>
    <row r="35" spans="7:23" ht="15">
      <c r="G35" s="327"/>
      <c r="H35" s="327"/>
      <c r="I35" s="327"/>
      <c r="J35" s="327"/>
      <c r="K35" s="327"/>
      <c r="L35" s="327"/>
      <c r="M35" s="327"/>
      <c r="N35" s="327"/>
      <c r="O35" s="327"/>
      <c r="P35" s="327"/>
      <c r="Q35" s="327"/>
      <c r="R35" s="327"/>
      <c r="S35" s="327"/>
      <c r="T35" s="327"/>
      <c r="U35" s="327"/>
      <c r="V35" s="327"/>
      <c r="W35" s="327"/>
    </row>
    <row r="36" spans="7:23" ht="15">
      <c r="G36" s="327"/>
      <c r="H36" s="327"/>
      <c r="I36" s="327"/>
      <c r="J36" s="327"/>
      <c r="K36" s="327"/>
      <c r="L36" s="327"/>
      <c r="M36" s="327"/>
      <c r="N36" s="327"/>
      <c r="O36" s="327"/>
      <c r="P36" s="327"/>
      <c r="Q36" s="327"/>
      <c r="R36" s="327"/>
      <c r="S36" s="327"/>
      <c r="T36" s="327"/>
      <c r="U36" s="327"/>
      <c r="V36" s="327"/>
      <c r="W36" s="327"/>
    </row>
    <row r="37" spans="7:23" ht="15">
      <c r="G37" s="327"/>
      <c r="H37" s="327"/>
      <c r="I37" s="327"/>
      <c r="J37" s="327"/>
      <c r="K37" s="327"/>
      <c r="L37" s="327"/>
      <c r="M37" s="327"/>
      <c r="N37" s="327"/>
      <c r="O37" s="327"/>
      <c r="P37" s="327"/>
      <c r="Q37" s="327"/>
      <c r="R37" s="327"/>
      <c r="S37" s="327"/>
      <c r="T37" s="327"/>
      <c r="U37" s="327"/>
      <c r="V37" s="327"/>
      <c r="W37" s="327"/>
    </row>
  </sheetData>
  <sheetProtection/>
  <mergeCells count="1">
    <mergeCell ref="G8:W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O62"/>
  <sheetViews>
    <sheetView zoomScale="90" zoomScaleNormal="90" zoomScalePageLayoutView="0" workbookViewId="0" topLeftCell="A13">
      <selection activeCell="L41" sqref="L41:S41"/>
    </sheetView>
  </sheetViews>
  <sheetFormatPr defaultColWidth="9.140625" defaultRowHeight="15"/>
  <cols>
    <col min="1" max="1" width="4.7109375" style="0" customWidth="1"/>
    <col min="2" max="2" width="8.57421875" style="0" customWidth="1"/>
    <col min="3" max="3" width="40.57421875" style="0" customWidth="1"/>
    <col min="4" max="4" width="25.8515625" style="0" customWidth="1"/>
    <col min="5" max="7" width="16.57421875" style="0" customWidth="1"/>
    <col min="8" max="8" width="33.57421875" style="0" customWidth="1"/>
    <col min="9" max="9" width="16.7109375" style="87" customWidth="1"/>
  </cols>
  <sheetData>
    <row r="1" spans="1:10" ht="15">
      <c r="A1" s="17"/>
      <c r="B1" s="17"/>
      <c r="C1" s="17"/>
      <c r="D1" s="17"/>
      <c r="E1" s="17"/>
      <c r="F1" s="17"/>
      <c r="G1" s="17"/>
      <c r="H1" s="17"/>
      <c r="I1" s="125"/>
      <c r="J1" s="17"/>
    </row>
    <row r="2" spans="1:10" ht="15">
      <c r="A2" s="17"/>
      <c r="B2" s="276" t="s">
        <v>3</v>
      </c>
      <c r="C2" s="276"/>
      <c r="D2" s="276"/>
      <c r="E2" s="276"/>
      <c r="F2" s="276"/>
      <c r="G2" s="276"/>
      <c r="H2" s="276"/>
      <c r="I2" s="276"/>
      <c r="J2" s="82"/>
    </row>
    <row r="3" spans="1:10" ht="15">
      <c r="A3" s="17"/>
      <c r="B3" s="276"/>
      <c r="C3" s="276"/>
      <c r="D3" s="276"/>
      <c r="E3" s="276"/>
      <c r="F3" s="276"/>
      <c r="G3" s="276"/>
      <c r="H3" s="276"/>
      <c r="I3" s="276"/>
      <c r="J3" s="82"/>
    </row>
    <row r="4" spans="1:10" ht="15">
      <c r="A4" s="17"/>
      <c r="B4" s="276"/>
      <c r="C4" s="276"/>
      <c r="D4" s="276"/>
      <c r="E4" s="276"/>
      <c r="F4" s="276"/>
      <c r="G4" s="276"/>
      <c r="H4" s="276"/>
      <c r="I4" s="276"/>
      <c r="J4" s="82"/>
    </row>
    <row r="5" spans="1:10" ht="15">
      <c r="A5" s="17"/>
      <c r="B5" s="83"/>
      <c r="C5" s="83"/>
      <c r="D5" s="83"/>
      <c r="E5" s="83"/>
      <c r="F5" s="83"/>
      <c r="G5" s="83"/>
      <c r="H5" s="83"/>
      <c r="I5" s="133"/>
      <c r="J5" s="82"/>
    </row>
    <row r="6" spans="1:10" ht="15" customHeight="1">
      <c r="A6" s="17"/>
      <c r="B6" s="293" t="s">
        <v>133</v>
      </c>
      <c r="C6" s="293"/>
      <c r="D6" s="293"/>
      <c r="E6" s="293"/>
      <c r="F6" s="293"/>
      <c r="G6" s="293"/>
      <c r="H6" s="293"/>
      <c r="I6" s="293"/>
      <c r="J6" s="32"/>
    </row>
    <row r="7" spans="1:10" ht="18.75">
      <c r="A7" s="106"/>
      <c r="B7" s="293"/>
      <c r="C7" s="293"/>
      <c r="D7" s="293"/>
      <c r="E7" s="293"/>
      <c r="F7" s="293"/>
      <c r="G7" s="293"/>
      <c r="H7" s="293"/>
      <c r="I7" s="293"/>
      <c r="J7" s="17"/>
    </row>
    <row r="8" spans="1:10" ht="18.75">
      <c r="A8" s="105"/>
      <c r="B8" s="293"/>
      <c r="C8" s="293"/>
      <c r="D8" s="293"/>
      <c r="E8" s="293"/>
      <c r="F8" s="293"/>
      <c r="G8" s="293"/>
      <c r="H8" s="293"/>
      <c r="I8" s="293"/>
      <c r="J8" s="52"/>
    </row>
    <row r="9" spans="1:10" ht="18.75">
      <c r="A9" s="54"/>
      <c r="B9" s="55"/>
      <c r="C9" s="51"/>
      <c r="D9" s="51"/>
      <c r="E9" s="51"/>
      <c r="F9" s="51"/>
      <c r="G9" s="51"/>
      <c r="H9" s="51"/>
      <c r="I9" s="134"/>
      <c r="J9" s="52"/>
    </row>
    <row r="10" spans="1:10" ht="15.75">
      <c r="A10" s="17"/>
      <c r="B10" s="17"/>
      <c r="C10" s="182" t="str">
        <f>CONCATENATE("NUME Prenume: ",UPPER(Verificare!D14)," ",Verificare!D15)</f>
        <v>NUME Prenume:  </v>
      </c>
      <c r="D10" s="29"/>
      <c r="E10" s="17"/>
      <c r="F10" s="17"/>
      <c r="G10" s="17"/>
      <c r="H10" s="17"/>
      <c r="I10" s="125"/>
      <c r="J10" s="17"/>
    </row>
    <row r="11" spans="1:10" ht="15" customHeight="1">
      <c r="A11" s="17"/>
      <c r="B11" s="56"/>
      <c r="C11" s="182" t="str">
        <f>CONCATENATE("Functia: ",Verificare!D16)</f>
        <v>Functia: </v>
      </c>
      <c r="D11" s="29"/>
      <c r="E11" s="17"/>
      <c r="F11" s="17"/>
      <c r="G11" s="17"/>
      <c r="H11" s="17"/>
      <c r="I11" s="125"/>
      <c r="J11" s="17"/>
    </row>
    <row r="12" spans="1:10" ht="15.75">
      <c r="A12" s="17"/>
      <c r="B12" s="56"/>
      <c r="C12" s="182" t="str">
        <f>CONCATENATE("Laborator/Sectia/Filiala: ",Verificare!D19)</f>
        <v>Laborator/Sectia/Filiala: </v>
      </c>
      <c r="D12" s="29"/>
      <c r="E12" s="17"/>
      <c r="F12" s="17"/>
      <c r="G12" s="17"/>
      <c r="H12" s="17"/>
      <c r="I12" s="125"/>
      <c r="J12" s="17"/>
    </row>
    <row r="13" spans="1:10" ht="15.75">
      <c r="A13" s="17"/>
      <c r="B13" s="56"/>
      <c r="C13" s="182"/>
      <c r="D13" s="29"/>
      <c r="E13" s="17"/>
      <c r="F13" s="17"/>
      <c r="G13" s="17"/>
      <c r="H13" s="17"/>
      <c r="I13" s="125"/>
      <c r="J13" s="17"/>
    </row>
    <row r="14" spans="1:10" ht="15.75">
      <c r="A14" s="17"/>
      <c r="B14" s="56"/>
      <c r="C14" s="182" t="s">
        <v>127</v>
      </c>
      <c r="D14" s="29"/>
      <c r="E14" s="17"/>
      <c r="F14" s="17"/>
      <c r="G14" s="17"/>
      <c r="H14" s="17"/>
      <c r="I14" s="125"/>
      <c r="J14" s="17"/>
    </row>
    <row r="15" spans="1:10" s="87" customFormat="1" ht="27.75" customHeight="1">
      <c r="A15" s="125"/>
      <c r="B15" s="69" t="s">
        <v>0</v>
      </c>
      <c r="C15" s="69" t="s">
        <v>20</v>
      </c>
      <c r="D15" s="69" t="s">
        <v>64</v>
      </c>
      <c r="E15" s="69" t="s">
        <v>15</v>
      </c>
      <c r="F15" s="69" t="s">
        <v>97</v>
      </c>
      <c r="G15" s="122" t="s">
        <v>96</v>
      </c>
      <c r="H15" s="122" t="s">
        <v>47</v>
      </c>
      <c r="I15" s="218" t="s">
        <v>7</v>
      </c>
      <c r="J15" s="58"/>
    </row>
    <row r="16" spans="1:10" ht="15">
      <c r="A16" s="32"/>
      <c r="B16" s="141">
        <f aca="true" t="shared" si="0" ref="B16:B25">ROW(B1)</f>
        <v>1</v>
      </c>
      <c r="C16" s="147"/>
      <c r="D16" s="147"/>
      <c r="E16" s="148"/>
      <c r="F16" s="148"/>
      <c r="G16" s="180">
        <f aca="true" t="shared" si="1" ref="G16:G25">IF(AND(C16&lt;&gt;"",D16&lt;&gt;"",E16&lt;&gt;"",F16&lt;&gt;""),IF(F16&lt;=5,F16,IF(AND(F16&gt;5,F16&lt;=15),(F16+5)/2,IF(AND(F16&gt;15,F16&lt;=75),(F16+15)/3,IF(F16&gt;75,(F16+45)/4,"")))),"")</f>
      </c>
      <c r="H16" s="181"/>
      <c r="I16" s="219">
        <f>IF(AND(C16&lt;&gt;"",D16&lt;&gt;"",E16&lt;&gt;"",F16&lt;&gt;"",H16&lt;&gt;""),IF(D16="Carti",IF(E16="Autor",IF(H16="Internationala WOS",4/G16,0.5/G16),IF(H16="Internationala WOS",0.5/G16,0)),IF(D16="Capitole de carti",IF(H16="Internationala WOS",1/G16,0.2/G16))),"")</f>
      </c>
      <c r="J16" s="59"/>
    </row>
    <row r="17" spans="1:10" ht="15">
      <c r="A17" s="32"/>
      <c r="B17" s="141">
        <f t="shared" si="0"/>
        <v>2</v>
      </c>
      <c r="C17" s="147"/>
      <c r="D17" s="147"/>
      <c r="E17" s="148"/>
      <c r="F17" s="148"/>
      <c r="G17" s="180">
        <f t="shared" si="1"/>
      </c>
      <c r="H17" s="181"/>
      <c r="I17" s="219">
        <f aca="true" t="shared" si="2" ref="I17:I25">IF(AND(C17&lt;&gt;"",D17&lt;&gt;"",E17&lt;&gt;"",F17&lt;&gt;"",H17&lt;&gt;""),IF(D17="Carti",IF(E17="Autor",IF(H17="Internationala WOS",4/G17,0.5/G17),IF(H17="Internationala WOS",0.5/G17,0)),IF(D17="Capitole de carti",IF(H17="Internationala WOS",1/G17,0.2/G17))),"")</f>
      </c>
      <c r="J17" s="59"/>
    </row>
    <row r="18" spans="1:10" ht="15">
      <c r="A18" s="32"/>
      <c r="B18" s="141">
        <f t="shared" si="0"/>
        <v>3</v>
      </c>
      <c r="C18" s="147"/>
      <c r="D18" s="147"/>
      <c r="E18" s="148"/>
      <c r="F18" s="148"/>
      <c r="G18" s="180">
        <f t="shared" si="1"/>
      </c>
      <c r="H18" s="181"/>
      <c r="I18" s="219">
        <f t="shared" si="2"/>
      </c>
      <c r="J18" s="59"/>
    </row>
    <row r="19" spans="1:10" ht="15">
      <c r="A19" s="32"/>
      <c r="B19" s="141">
        <f t="shared" si="0"/>
        <v>4</v>
      </c>
      <c r="C19" s="147"/>
      <c r="D19" s="147"/>
      <c r="E19" s="148"/>
      <c r="F19" s="148"/>
      <c r="G19" s="180">
        <f t="shared" si="1"/>
      </c>
      <c r="H19" s="181"/>
      <c r="I19" s="219">
        <f t="shared" si="2"/>
      </c>
      <c r="J19" s="59"/>
    </row>
    <row r="20" spans="1:10" ht="15">
      <c r="A20" s="17"/>
      <c r="B20" s="141">
        <f t="shared" si="0"/>
        <v>5</v>
      </c>
      <c r="C20" s="147"/>
      <c r="D20" s="147"/>
      <c r="E20" s="148"/>
      <c r="F20" s="148"/>
      <c r="G20" s="180">
        <f t="shared" si="1"/>
      </c>
      <c r="H20" s="181"/>
      <c r="I20" s="219">
        <f t="shared" si="2"/>
      </c>
      <c r="J20" s="59"/>
    </row>
    <row r="21" spans="1:10" ht="15">
      <c r="A21" s="32"/>
      <c r="B21" s="141">
        <f t="shared" si="0"/>
        <v>6</v>
      </c>
      <c r="C21" s="147"/>
      <c r="D21" s="147"/>
      <c r="E21" s="148"/>
      <c r="F21" s="148"/>
      <c r="G21" s="180">
        <f t="shared" si="1"/>
      </c>
      <c r="H21" s="181"/>
      <c r="I21" s="219">
        <f t="shared" si="2"/>
      </c>
      <c r="J21" s="59"/>
    </row>
    <row r="22" spans="1:10" ht="15">
      <c r="A22" s="32"/>
      <c r="B22" s="141">
        <f t="shared" si="0"/>
        <v>7</v>
      </c>
      <c r="C22" s="147"/>
      <c r="D22" s="147"/>
      <c r="E22" s="148"/>
      <c r="F22" s="148"/>
      <c r="G22" s="180">
        <f t="shared" si="1"/>
      </c>
      <c r="H22" s="181"/>
      <c r="I22" s="219">
        <f t="shared" si="2"/>
      </c>
      <c r="J22" s="59"/>
    </row>
    <row r="23" spans="1:10" ht="15">
      <c r="A23" s="32"/>
      <c r="B23" s="141">
        <f t="shared" si="0"/>
        <v>8</v>
      </c>
      <c r="C23" s="147"/>
      <c r="D23" s="147"/>
      <c r="E23" s="148"/>
      <c r="F23" s="148"/>
      <c r="G23" s="180">
        <f t="shared" si="1"/>
      </c>
      <c r="H23" s="181"/>
      <c r="I23" s="219">
        <f t="shared" si="2"/>
      </c>
      <c r="J23" s="59"/>
    </row>
    <row r="24" spans="1:10" ht="15">
      <c r="A24" s="32"/>
      <c r="B24" s="141">
        <f t="shared" si="0"/>
        <v>9</v>
      </c>
      <c r="C24" s="147"/>
      <c r="D24" s="147"/>
      <c r="E24" s="148"/>
      <c r="F24" s="148"/>
      <c r="G24" s="180">
        <f t="shared" si="1"/>
      </c>
      <c r="H24" s="181"/>
      <c r="I24" s="219">
        <f t="shared" si="2"/>
      </c>
      <c r="J24" s="59"/>
    </row>
    <row r="25" spans="1:10" ht="15">
      <c r="A25" s="32"/>
      <c r="B25" s="141">
        <f t="shared" si="0"/>
        <v>10</v>
      </c>
      <c r="C25" s="147"/>
      <c r="D25" s="147"/>
      <c r="E25" s="148"/>
      <c r="F25" s="148"/>
      <c r="G25" s="180">
        <f t="shared" si="1"/>
      </c>
      <c r="H25" s="181"/>
      <c r="I25" s="219">
        <f t="shared" si="2"/>
      </c>
      <c r="J25" s="59"/>
    </row>
    <row r="26" spans="1:10" ht="18.75" customHeight="1">
      <c r="A26" s="32"/>
      <c r="B26" s="149"/>
      <c r="C26" s="159" t="s">
        <v>101</v>
      </c>
      <c r="D26" s="286"/>
      <c r="E26" s="286"/>
      <c r="F26" s="286"/>
      <c r="G26" s="286"/>
      <c r="H26" s="286"/>
      <c r="I26" s="220"/>
      <c r="J26" s="59"/>
    </row>
    <row r="27" spans="1:10" ht="15.75">
      <c r="A27" s="17"/>
      <c r="B27" s="149"/>
      <c r="D27" s="63"/>
      <c r="E27" s="64"/>
      <c r="F27" s="64"/>
      <c r="G27" s="64"/>
      <c r="H27" s="65" t="s">
        <v>125</v>
      </c>
      <c r="I27" s="221">
        <f>SUM(I16:I26)</f>
        <v>0</v>
      </c>
      <c r="J27" s="59"/>
    </row>
    <row r="28" spans="1:15" ht="15.75">
      <c r="A28" s="61"/>
      <c r="B28" s="62"/>
      <c r="C28" s="183" t="s">
        <v>128</v>
      </c>
      <c r="D28" s="66"/>
      <c r="E28" s="67"/>
      <c r="F28" s="67"/>
      <c r="G28" s="67"/>
      <c r="H28" s="17"/>
      <c r="I28" s="222"/>
      <c r="J28" s="77"/>
      <c r="K28" s="107"/>
      <c r="L28" s="107"/>
      <c r="M28" s="107"/>
      <c r="N28" s="107"/>
      <c r="O28" s="107"/>
    </row>
    <row r="29" spans="1:15" ht="15">
      <c r="A29" s="17"/>
      <c r="B29" s="69" t="s">
        <v>0</v>
      </c>
      <c r="C29" s="69" t="s">
        <v>14</v>
      </c>
      <c r="D29" s="287" t="s">
        <v>64</v>
      </c>
      <c r="E29" s="288"/>
      <c r="F29" s="69" t="s">
        <v>97</v>
      </c>
      <c r="G29" s="294" t="s">
        <v>96</v>
      </c>
      <c r="H29" s="295"/>
      <c r="I29" s="218" t="s">
        <v>7</v>
      </c>
      <c r="J29" s="77"/>
      <c r="K29" s="107"/>
      <c r="L29" s="107"/>
      <c r="M29" s="107"/>
      <c r="N29" s="107"/>
      <c r="O29" s="107"/>
    </row>
    <row r="30" spans="1:10" ht="15">
      <c r="A30" s="17"/>
      <c r="B30" s="141">
        <f>ROW(B1)</f>
        <v>1</v>
      </c>
      <c r="C30" s="147"/>
      <c r="D30" s="289">
        <f>IF(C30&lt;&gt;"","Proceeding indexat ISI","")</f>
      </c>
      <c r="E30" s="290"/>
      <c r="F30" s="148"/>
      <c r="G30" s="291">
        <f>IF(AND(C30&lt;&gt;"",D30&lt;&gt;"",F30&lt;&gt;""),IF(F30&lt;=5,F30,IF(AND(F30&gt;5,F30&lt;=15),(F30+5)/2,IF(AND(F30&gt;15,F30&lt;=75),(F30+15)/3,IF(F30&gt;75,(F30+45)/4,"")))),"")</f>
      </c>
      <c r="H30" s="292"/>
      <c r="I30" s="219">
        <f>IF(AND(C30&lt;&gt;"",D30&lt;&gt;"",F30&lt;&gt;""),0.2/G30,"")</f>
      </c>
      <c r="J30" s="32"/>
    </row>
    <row r="31" spans="1:10" ht="15">
      <c r="A31" s="17"/>
      <c r="B31" s="141">
        <f aca="true" t="shared" si="3" ref="B31:B39">ROW(B2)</f>
        <v>2</v>
      </c>
      <c r="C31" s="147"/>
      <c r="D31" s="289">
        <f aca="true" t="shared" si="4" ref="D31:D39">IF(C31&lt;&gt;"","Proceeding indexat ISI","")</f>
      </c>
      <c r="E31" s="290"/>
      <c r="F31" s="148"/>
      <c r="G31" s="291">
        <f aca="true" t="shared" si="5" ref="G31:G39">IF(AND(C31&lt;&gt;"",D31&lt;&gt;"",F31&lt;&gt;""),IF(F31&lt;=5,F31,IF(AND(F31&gt;5,F31&lt;=15),(F31+5)/2,IF(AND(F31&gt;15,F31&lt;=75),(F31+15)/3,IF(F31&gt;75,(F31+45)/4,"")))),"")</f>
      </c>
      <c r="H31" s="292"/>
      <c r="I31" s="219">
        <f aca="true" t="shared" si="6" ref="I31:I39">IF(AND(C31&lt;&gt;"",D31&lt;&gt;"",F31&lt;&gt;""),0.2/G31,"")</f>
      </c>
      <c r="J31" s="32"/>
    </row>
    <row r="32" spans="1:10" ht="15">
      <c r="A32" s="17"/>
      <c r="B32" s="141">
        <f t="shared" si="3"/>
        <v>3</v>
      </c>
      <c r="C32" s="147"/>
      <c r="D32" s="289">
        <f t="shared" si="4"/>
      </c>
      <c r="E32" s="290"/>
      <c r="F32" s="148"/>
      <c r="G32" s="291">
        <f t="shared" si="5"/>
      </c>
      <c r="H32" s="292"/>
      <c r="I32" s="219">
        <f t="shared" si="6"/>
      </c>
      <c r="J32" s="32"/>
    </row>
    <row r="33" spans="1:10" ht="15">
      <c r="A33" s="17"/>
      <c r="B33" s="141">
        <f t="shared" si="3"/>
        <v>4</v>
      </c>
      <c r="C33" s="147"/>
      <c r="D33" s="289">
        <f t="shared" si="4"/>
      </c>
      <c r="E33" s="290"/>
      <c r="F33" s="148"/>
      <c r="G33" s="291">
        <f t="shared" si="5"/>
      </c>
      <c r="H33" s="292"/>
      <c r="I33" s="219">
        <f t="shared" si="6"/>
      </c>
      <c r="J33" s="32"/>
    </row>
    <row r="34" spans="1:10" ht="15">
      <c r="A34" s="17"/>
      <c r="B34" s="141">
        <f t="shared" si="3"/>
        <v>5</v>
      </c>
      <c r="C34" s="147"/>
      <c r="D34" s="289">
        <f t="shared" si="4"/>
      </c>
      <c r="E34" s="290"/>
      <c r="F34" s="148"/>
      <c r="G34" s="291">
        <f t="shared" si="5"/>
      </c>
      <c r="H34" s="292"/>
      <c r="I34" s="219">
        <f t="shared" si="6"/>
      </c>
      <c r="J34" s="32"/>
    </row>
    <row r="35" spans="2:9" ht="15">
      <c r="B35" s="141">
        <f t="shared" si="3"/>
        <v>6</v>
      </c>
      <c r="C35" s="147"/>
      <c r="D35" s="289">
        <f t="shared" si="4"/>
      </c>
      <c r="E35" s="290"/>
      <c r="F35" s="148"/>
      <c r="G35" s="291">
        <f t="shared" si="5"/>
      </c>
      <c r="H35" s="292"/>
      <c r="I35" s="219">
        <f t="shared" si="6"/>
      </c>
    </row>
    <row r="36" spans="2:9" ht="15">
      <c r="B36" s="141">
        <f t="shared" si="3"/>
        <v>7</v>
      </c>
      <c r="C36" s="147"/>
      <c r="D36" s="289">
        <f t="shared" si="4"/>
      </c>
      <c r="E36" s="290"/>
      <c r="F36" s="148"/>
      <c r="G36" s="291">
        <f t="shared" si="5"/>
      </c>
      <c r="H36" s="292"/>
      <c r="I36" s="219">
        <f t="shared" si="6"/>
      </c>
    </row>
    <row r="37" spans="2:9" ht="15">
      <c r="B37" s="141">
        <f t="shared" si="3"/>
        <v>8</v>
      </c>
      <c r="C37" s="147"/>
      <c r="D37" s="289">
        <f t="shared" si="4"/>
      </c>
      <c r="E37" s="290"/>
      <c r="F37" s="148"/>
      <c r="G37" s="291">
        <f t="shared" si="5"/>
      </c>
      <c r="H37" s="292"/>
      <c r="I37" s="219">
        <f t="shared" si="6"/>
      </c>
    </row>
    <row r="38" spans="2:9" ht="15">
      <c r="B38" s="141">
        <f t="shared" si="3"/>
        <v>9</v>
      </c>
      <c r="C38" s="147"/>
      <c r="D38" s="289">
        <f t="shared" si="4"/>
      </c>
      <c r="E38" s="290"/>
      <c r="F38" s="148"/>
      <c r="G38" s="291">
        <f t="shared" si="5"/>
      </c>
      <c r="H38" s="292"/>
      <c r="I38" s="219">
        <f t="shared" si="6"/>
      </c>
    </row>
    <row r="39" spans="2:9" ht="15">
      <c r="B39" s="141">
        <f t="shared" si="3"/>
        <v>10</v>
      </c>
      <c r="C39" s="147"/>
      <c r="D39" s="289">
        <f t="shared" si="4"/>
      </c>
      <c r="E39" s="290"/>
      <c r="F39" s="148"/>
      <c r="G39" s="291">
        <f t="shared" si="5"/>
      </c>
      <c r="H39" s="292"/>
      <c r="I39" s="219">
        <f t="shared" si="6"/>
      </c>
    </row>
    <row r="40" spans="2:9" ht="15">
      <c r="B40" s="149"/>
      <c r="C40" s="159" t="s">
        <v>101</v>
      </c>
      <c r="D40" s="286"/>
      <c r="E40" s="286"/>
      <c r="F40" s="286"/>
      <c r="G40" s="286"/>
      <c r="H40" s="286"/>
      <c r="I40" s="220"/>
    </row>
    <row r="41" spans="2:15" ht="17.25">
      <c r="B41" s="149"/>
      <c r="D41" s="63"/>
      <c r="E41" s="64"/>
      <c r="F41" s="64"/>
      <c r="G41" s="64"/>
      <c r="H41" s="65" t="s">
        <v>126</v>
      </c>
      <c r="I41" s="221">
        <f>SUM(I30:I40)</f>
        <v>0</v>
      </c>
      <c r="L41" s="173" t="s">
        <v>205</v>
      </c>
      <c r="M41" s="250"/>
      <c r="O41" t="s">
        <v>151</v>
      </c>
    </row>
    <row r="42" ht="15">
      <c r="I42" s="223"/>
    </row>
    <row r="43" spans="2:9" ht="15.75">
      <c r="B43" s="62"/>
      <c r="C43" s="183" t="s">
        <v>129</v>
      </c>
      <c r="D43" s="66"/>
      <c r="E43" s="67"/>
      <c r="F43" s="67"/>
      <c r="G43" s="67"/>
      <c r="H43" s="17"/>
      <c r="I43" s="222"/>
    </row>
    <row r="44" spans="2:9" ht="15">
      <c r="B44" s="69" t="s">
        <v>0</v>
      </c>
      <c r="C44" s="69" t="s">
        <v>20</v>
      </c>
      <c r="D44" s="287" t="s">
        <v>64</v>
      </c>
      <c r="E44" s="288"/>
      <c r="F44" s="69" t="s">
        <v>97</v>
      </c>
      <c r="G44" s="294" t="s">
        <v>96</v>
      </c>
      <c r="H44" s="295"/>
      <c r="I44" s="218" t="s">
        <v>7</v>
      </c>
    </row>
    <row r="45" spans="2:9" ht="15">
      <c r="B45" s="141">
        <f>ROW(B1)</f>
        <v>1</v>
      </c>
      <c r="C45" s="147"/>
      <c r="D45" s="289">
        <f>IF(C45&lt;&gt;"","Review in reviste cotate ISI","")</f>
      </c>
      <c r="E45" s="290"/>
      <c r="F45" s="148"/>
      <c r="G45" s="291">
        <f>IF(AND(C45&lt;&gt;"",D45&lt;&gt;"",F45&lt;&gt;""),IF(F45&lt;=5,F45,IF(AND(F45&gt;5,F45&lt;=15),(F45+5)/2,IF(AND(F45&gt;15,F45&lt;=75),(F45+15)/3,IF(F45&gt;75,(F45+45)/4,"")))),"")</f>
      </c>
      <c r="H45" s="292"/>
      <c r="I45" s="219">
        <f>IF(AND(C45&lt;&gt;"",D45&lt;&gt;"",F45&lt;&gt;""),1/G45,"")</f>
      </c>
    </row>
    <row r="46" spans="2:9" ht="15">
      <c r="B46" s="141">
        <f aca="true" t="shared" si="7" ref="B46:B54">ROW(B2)</f>
        <v>2</v>
      </c>
      <c r="C46" s="147"/>
      <c r="D46" s="289">
        <f aca="true" t="shared" si="8" ref="D46:D54">IF(C46&lt;&gt;"","Review in reviste cotate ISI","")</f>
      </c>
      <c r="E46" s="290"/>
      <c r="F46" s="148"/>
      <c r="G46" s="291">
        <f aca="true" t="shared" si="9" ref="G46:G54">IF(AND(C46&lt;&gt;"",D46&lt;&gt;"",F46&lt;&gt;""),IF(F46&lt;=5,F46,IF(AND(F46&gt;5,F46&lt;=15),(F46+5)/2,IF(AND(F46&gt;15,F46&lt;=75),(F46+15)/3,IF(F46&gt;75,(F46+45)/4,"")))),"")</f>
      </c>
      <c r="H46" s="292"/>
      <c r="I46" s="219">
        <f aca="true" t="shared" si="10" ref="I46:I54">IF(AND(C46&lt;&gt;"",D46&lt;&gt;"",F46&lt;&gt;""),1/G46,"")</f>
      </c>
    </row>
    <row r="47" spans="2:9" ht="15">
      <c r="B47" s="141">
        <f t="shared" si="7"/>
        <v>3</v>
      </c>
      <c r="C47" s="147"/>
      <c r="D47" s="289">
        <f t="shared" si="8"/>
      </c>
      <c r="E47" s="290"/>
      <c r="F47" s="148"/>
      <c r="G47" s="291">
        <f t="shared" si="9"/>
      </c>
      <c r="H47" s="292"/>
      <c r="I47" s="219">
        <f t="shared" si="10"/>
      </c>
    </row>
    <row r="48" spans="2:9" ht="15">
      <c r="B48" s="141">
        <f t="shared" si="7"/>
        <v>4</v>
      </c>
      <c r="C48" s="147"/>
      <c r="D48" s="289">
        <f t="shared" si="8"/>
      </c>
      <c r="E48" s="290"/>
      <c r="F48" s="148"/>
      <c r="G48" s="291">
        <f t="shared" si="9"/>
      </c>
      <c r="H48" s="292"/>
      <c r="I48" s="219">
        <f t="shared" si="10"/>
      </c>
    </row>
    <row r="49" spans="2:9" ht="15">
      <c r="B49" s="141">
        <f t="shared" si="7"/>
        <v>5</v>
      </c>
      <c r="C49" s="147"/>
      <c r="D49" s="289">
        <f t="shared" si="8"/>
      </c>
      <c r="E49" s="290"/>
      <c r="F49" s="148"/>
      <c r="G49" s="291">
        <f t="shared" si="9"/>
      </c>
      <c r="H49" s="292"/>
      <c r="I49" s="219">
        <f t="shared" si="10"/>
      </c>
    </row>
    <row r="50" spans="2:9" ht="15">
      <c r="B50" s="141">
        <f t="shared" si="7"/>
        <v>6</v>
      </c>
      <c r="C50" s="147"/>
      <c r="D50" s="289">
        <f t="shared" si="8"/>
      </c>
      <c r="E50" s="290"/>
      <c r="F50" s="148"/>
      <c r="G50" s="291">
        <f t="shared" si="9"/>
      </c>
      <c r="H50" s="292"/>
      <c r="I50" s="219">
        <f t="shared" si="10"/>
      </c>
    </row>
    <row r="51" spans="2:9" ht="15">
      <c r="B51" s="141">
        <f t="shared" si="7"/>
        <v>7</v>
      </c>
      <c r="C51" s="147"/>
      <c r="D51" s="289">
        <f t="shared" si="8"/>
      </c>
      <c r="E51" s="290"/>
      <c r="F51" s="148"/>
      <c r="G51" s="291">
        <f t="shared" si="9"/>
      </c>
      <c r="H51" s="292"/>
      <c r="I51" s="219">
        <f t="shared" si="10"/>
      </c>
    </row>
    <row r="52" spans="2:9" ht="15">
      <c r="B52" s="141">
        <f t="shared" si="7"/>
        <v>8</v>
      </c>
      <c r="C52" s="147"/>
      <c r="D52" s="289">
        <f t="shared" si="8"/>
      </c>
      <c r="E52" s="290"/>
      <c r="F52" s="148"/>
      <c r="G52" s="291">
        <f t="shared" si="9"/>
      </c>
      <c r="H52" s="292"/>
      <c r="I52" s="219">
        <f t="shared" si="10"/>
      </c>
    </row>
    <row r="53" spans="2:9" ht="15">
      <c r="B53" s="141">
        <f t="shared" si="7"/>
        <v>9</v>
      </c>
      <c r="C53" s="147"/>
      <c r="D53" s="289">
        <f t="shared" si="8"/>
      </c>
      <c r="E53" s="290"/>
      <c r="F53" s="148"/>
      <c r="G53" s="291">
        <f t="shared" si="9"/>
      </c>
      <c r="H53" s="292"/>
      <c r="I53" s="219">
        <f t="shared" si="10"/>
      </c>
    </row>
    <row r="54" spans="2:9" ht="15">
      <c r="B54" s="141">
        <f t="shared" si="7"/>
        <v>10</v>
      </c>
      <c r="C54" s="147"/>
      <c r="D54" s="289">
        <f t="shared" si="8"/>
      </c>
      <c r="E54" s="290"/>
      <c r="F54" s="148"/>
      <c r="G54" s="291">
        <f t="shared" si="9"/>
      </c>
      <c r="H54" s="292"/>
      <c r="I54" s="219">
        <f t="shared" si="10"/>
      </c>
    </row>
    <row r="55" spans="2:9" ht="15">
      <c r="B55" s="149"/>
      <c r="C55" s="159" t="s">
        <v>101</v>
      </c>
      <c r="D55" s="286"/>
      <c r="E55" s="286"/>
      <c r="F55" s="286"/>
      <c r="G55" s="286"/>
      <c r="H55" s="286"/>
      <c r="I55" s="220"/>
    </row>
    <row r="56" spans="2:9" ht="15.75">
      <c r="B56" s="149"/>
      <c r="D56" s="63"/>
      <c r="E56" s="64"/>
      <c r="F56" s="64"/>
      <c r="G56" s="64"/>
      <c r="H56" s="65" t="s">
        <v>130</v>
      </c>
      <c r="I56" s="221">
        <f>SUM(I45:I55)</f>
        <v>0</v>
      </c>
    </row>
    <row r="57" ht="15">
      <c r="I57" s="223"/>
    </row>
    <row r="58" ht="15">
      <c r="I58" s="223"/>
    </row>
    <row r="59" ht="15">
      <c r="I59" s="223"/>
    </row>
    <row r="60" ht="15">
      <c r="I60" s="223"/>
    </row>
    <row r="61" spans="8:9" ht="18.75">
      <c r="H61" s="179" t="s">
        <v>68</v>
      </c>
      <c r="I61" s="224">
        <f>I27+I41+I56</f>
        <v>0</v>
      </c>
    </row>
    <row r="62" ht="15">
      <c r="I62" s="223"/>
    </row>
  </sheetData>
  <sheetProtection/>
  <mergeCells count="49">
    <mergeCell ref="G44:H44"/>
    <mergeCell ref="G45:H45"/>
    <mergeCell ref="G46:H46"/>
    <mergeCell ref="G47:H47"/>
    <mergeCell ref="G48:H48"/>
    <mergeCell ref="G49:H49"/>
    <mergeCell ref="G52:H52"/>
    <mergeCell ref="D50:E50"/>
    <mergeCell ref="D51:E51"/>
    <mergeCell ref="D52:E52"/>
    <mergeCell ref="D53:E53"/>
    <mergeCell ref="D54:E54"/>
    <mergeCell ref="G53:H53"/>
    <mergeCell ref="G54:H54"/>
    <mergeCell ref="G50:H50"/>
    <mergeCell ref="G51:H51"/>
    <mergeCell ref="D44:E44"/>
    <mergeCell ref="D45:E45"/>
    <mergeCell ref="D46:E46"/>
    <mergeCell ref="D47:E47"/>
    <mergeCell ref="D48:E48"/>
    <mergeCell ref="D49:E49"/>
    <mergeCell ref="G39:H39"/>
    <mergeCell ref="D39:E39"/>
    <mergeCell ref="G29:H29"/>
    <mergeCell ref="G30:H30"/>
    <mergeCell ref="G31:H31"/>
    <mergeCell ref="G32:H32"/>
    <mergeCell ref="G33:H33"/>
    <mergeCell ref="B2:I4"/>
    <mergeCell ref="B6:I8"/>
    <mergeCell ref="D26:H26"/>
    <mergeCell ref="D40:H40"/>
    <mergeCell ref="G34:H34"/>
    <mergeCell ref="G35:H35"/>
    <mergeCell ref="D33:E33"/>
    <mergeCell ref="D34:E34"/>
    <mergeCell ref="D35:E35"/>
    <mergeCell ref="D36:E36"/>
    <mergeCell ref="D55:H55"/>
    <mergeCell ref="D29:E29"/>
    <mergeCell ref="D30:E30"/>
    <mergeCell ref="D31:E31"/>
    <mergeCell ref="D32:E32"/>
    <mergeCell ref="D37:E37"/>
    <mergeCell ref="D38:E38"/>
    <mergeCell ref="G36:H36"/>
    <mergeCell ref="G37:H37"/>
    <mergeCell ref="G38:H38"/>
  </mergeCells>
  <dataValidations count="5">
    <dataValidation allowBlank="1" showErrorMessage="1" sqref="E1:E14 E27:E28 E41:E43 E56:E65536"/>
    <dataValidation allowBlank="1" showInputMessage="1" showErrorMessage="1" promptTitle="Inserare linie noua" prompt="Pentru a insera un rand, randul anterior trebuie sa fie necompletat" sqref="C26 C40 C55"/>
    <dataValidation type="list" allowBlank="1" showInputMessage="1" showErrorMessage="1" promptTitle="Selecteaza valoare" prompt="Selecteaza" sqref="E16:E25">
      <formula1>"Editor, Autor"</formula1>
    </dataValidation>
    <dataValidation type="list" allowBlank="1" showInputMessage="1" showErrorMessage="1" sqref="D16:D25">
      <formula1>"Carti, Capitole de carti"</formula1>
    </dataValidation>
    <dataValidation type="list" allowBlank="1" showInputMessage="1" showErrorMessage="1" promptTitle="Selecteaza" prompt="Selecteaza categoria" sqref="H16:H25">
      <formula1>"Internationala WOS, Nationala/Internationala non-WOS"</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B2:K29"/>
  <sheetViews>
    <sheetView zoomScalePageLayoutView="0" workbookViewId="0" topLeftCell="A5">
      <selection activeCell="F15" sqref="F15"/>
    </sheetView>
  </sheetViews>
  <sheetFormatPr defaultColWidth="9.140625" defaultRowHeight="15"/>
  <cols>
    <col min="1" max="1" width="4.7109375" style="0" customWidth="1"/>
    <col min="2" max="2" width="9.140625" style="0" customWidth="1"/>
    <col min="3" max="3" width="36.140625" style="0" customWidth="1"/>
    <col min="4" max="4" width="17.57421875" style="0" customWidth="1"/>
    <col min="5" max="6" width="43.7109375" style="0" customWidth="1"/>
    <col min="7" max="7" width="15.7109375" style="158" customWidth="1"/>
  </cols>
  <sheetData>
    <row r="2" spans="2:8" ht="15">
      <c r="B2" s="276" t="s">
        <v>3</v>
      </c>
      <c r="C2" s="277"/>
      <c r="D2" s="277"/>
      <c r="E2" s="277"/>
      <c r="F2" s="277"/>
      <c r="G2" s="277"/>
      <c r="H2" s="82"/>
    </row>
    <row r="3" spans="2:8" ht="15">
      <c r="B3" s="277"/>
      <c r="C3" s="277"/>
      <c r="D3" s="277"/>
      <c r="E3" s="277"/>
      <c r="F3" s="277"/>
      <c r="G3" s="277"/>
      <c r="H3" s="82"/>
    </row>
    <row r="4" spans="2:8" ht="15">
      <c r="B4" s="277"/>
      <c r="C4" s="277"/>
      <c r="D4" s="277"/>
      <c r="E4" s="277"/>
      <c r="F4" s="277"/>
      <c r="G4" s="277"/>
      <c r="H4" s="82"/>
    </row>
    <row r="5" spans="2:8" ht="15">
      <c r="B5" s="17"/>
      <c r="C5" s="17"/>
      <c r="D5" s="17"/>
      <c r="E5" s="17"/>
      <c r="F5" s="17"/>
      <c r="G5" s="155"/>
      <c r="H5" s="17"/>
    </row>
    <row r="6" spans="2:8" ht="18.75" customHeight="1">
      <c r="B6" s="293" t="s">
        <v>65</v>
      </c>
      <c r="C6" s="296"/>
      <c r="D6" s="296"/>
      <c r="E6" s="296"/>
      <c r="F6" s="296"/>
      <c r="G6" s="296"/>
      <c r="H6" s="17"/>
    </row>
    <row r="7" spans="2:8" ht="16.5" customHeight="1">
      <c r="B7" s="296"/>
      <c r="C7" s="296"/>
      <c r="D7" s="296"/>
      <c r="E7" s="296"/>
      <c r="F7" s="296"/>
      <c r="G7" s="296"/>
      <c r="H7" s="52"/>
    </row>
    <row r="8" spans="2:8" ht="16.5" customHeight="1">
      <c r="B8" s="296"/>
      <c r="C8" s="296"/>
      <c r="D8" s="296"/>
      <c r="E8" s="296"/>
      <c r="F8" s="296"/>
      <c r="G8" s="296"/>
      <c r="H8" s="52"/>
    </row>
    <row r="9" spans="2:8" ht="18.75">
      <c r="B9" s="55"/>
      <c r="C9" s="51"/>
      <c r="D9" s="51"/>
      <c r="E9" s="51"/>
      <c r="F9" s="51"/>
      <c r="G9" s="156"/>
      <c r="H9" s="52"/>
    </row>
    <row r="10" spans="2:8" ht="15.75">
      <c r="B10" s="17"/>
      <c r="C10" s="182" t="str">
        <f>CONCATENATE("NUME Prenume: ",UPPER(Verificare!D14)," ",Verificare!D15)</f>
        <v>NUME Prenume:  </v>
      </c>
      <c r="D10" s="17"/>
      <c r="E10" s="17"/>
      <c r="F10" s="17"/>
      <c r="G10" s="155"/>
      <c r="H10" s="17"/>
    </row>
    <row r="11" spans="2:8" ht="15.75">
      <c r="B11" s="56"/>
      <c r="C11" s="182" t="str">
        <f>CONCATENATE("Functia: ",Verificare!D16)</f>
        <v>Functia: </v>
      </c>
      <c r="D11" s="17"/>
      <c r="E11" s="17"/>
      <c r="F11" s="17"/>
      <c r="G11" s="155"/>
      <c r="H11" s="17"/>
    </row>
    <row r="12" spans="2:8" ht="15.75">
      <c r="B12" s="56"/>
      <c r="C12" s="182" t="str">
        <f>CONCATENATE("Laborator/Sectia/Filiala: ",Verificare!D19)</f>
        <v>Laborator/Sectia/Filiala: </v>
      </c>
      <c r="D12" s="17"/>
      <c r="E12" s="17"/>
      <c r="F12" s="17"/>
      <c r="G12" s="155"/>
      <c r="H12" s="17"/>
    </row>
    <row r="13" spans="2:8" ht="15.75">
      <c r="B13" s="56"/>
      <c r="C13" s="182"/>
      <c r="D13" s="17"/>
      <c r="E13" s="17"/>
      <c r="F13" s="17"/>
      <c r="G13" s="155"/>
      <c r="H13" s="17"/>
    </row>
    <row r="14" spans="2:8" ht="27.75" customHeight="1">
      <c r="B14" s="69" t="s">
        <v>0</v>
      </c>
      <c r="C14" s="69" t="s">
        <v>14</v>
      </c>
      <c r="D14" s="69" t="s">
        <v>85</v>
      </c>
      <c r="E14" s="69" t="s">
        <v>50</v>
      </c>
      <c r="F14" s="69" t="s">
        <v>131</v>
      </c>
      <c r="G14" s="157" t="s">
        <v>5</v>
      </c>
      <c r="H14" s="32"/>
    </row>
    <row r="15" spans="2:8" ht="15">
      <c r="B15" s="143">
        <f aca="true" t="shared" si="0" ref="B15:B24">ROW(B1)</f>
        <v>1</v>
      </c>
      <c r="C15" s="170"/>
      <c r="D15" s="144"/>
      <c r="E15" s="145"/>
      <c r="F15" s="145">
        <f>IF(AND(C15&lt;&gt;"",D15&lt;&gt;"",E15&lt;&gt;""),IF(E15&lt;&gt;"Prezentare*","Nu se completeaza",""),"")</f>
      </c>
      <c r="G15" s="192">
        <f>IF(AND(C15&lt;&gt;"",D15&lt;&gt;"",E15&lt;&gt;""),IF(D15&lt;=5,0.5/D15,IF(AND(D15&gt;5,D15&lt;=15),0.5/(D15+5)*2,IF(AND(D15&gt;15,D15&lt;=75),0.5/(D15+15)*3,IF(D14&gt;75,0.5/(D15+45)*4,"")))),"")</f>
      </c>
      <c r="H15" s="32"/>
    </row>
    <row r="16" spans="2:8" ht="15">
      <c r="B16" s="143">
        <f t="shared" si="0"/>
        <v>2</v>
      </c>
      <c r="C16" s="170"/>
      <c r="D16" s="144"/>
      <c r="E16" s="145"/>
      <c r="F16" s="145">
        <f aca="true" t="shared" si="1" ref="F16:F24">IF(AND(C16&lt;&gt;"",D16&lt;&gt;"",E16&lt;&gt;""),IF(E16&lt;&gt;"Prezentare*","Nu se completeaza",""),"")</f>
      </c>
      <c r="G16" s="192">
        <f aca="true" t="shared" si="2" ref="G16:G24">IF(AND(C16&lt;&gt;"",D16&lt;&gt;"",E16&lt;&gt;""),IF(D16&lt;=5,0.5/D16,IF(AND(D16&gt;5,D16&lt;=15),0.5/(D16+5)*2,IF(AND(D16&gt;15,D16&lt;=75),0.5/(D16+15)*3,IF(D15&gt;75,0.5/(D16+45)*4,"")))),"")</f>
      </c>
      <c r="H16" s="32"/>
    </row>
    <row r="17" spans="2:8" ht="15">
      <c r="B17" s="143">
        <f t="shared" si="0"/>
        <v>3</v>
      </c>
      <c r="C17" s="170"/>
      <c r="D17" s="144"/>
      <c r="E17" s="145"/>
      <c r="F17" s="145">
        <f t="shared" si="1"/>
      </c>
      <c r="G17" s="192">
        <f t="shared" si="2"/>
      </c>
      <c r="H17" s="32"/>
    </row>
    <row r="18" spans="2:8" ht="15">
      <c r="B18" s="143">
        <f t="shared" si="0"/>
        <v>4</v>
      </c>
      <c r="C18" s="170"/>
      <c r="D18" s="144"/>
      <c r="E18" s="145"/>
      <c r="F18" s="145">
        <f t="shared" si="1"/>
      </c>
      <c r="G18" s="192">
        <f t="shared" si="2"/>
      </c>
      <c r="H18" s="32"/>
    </row>
    <row r="19" spans="2:8" ht="15">
      <c r="B19" s="143">
        <f t="shared" si="0"/>
        <v>5</v>
      </c>
      <c r="C19" s="170"/>
      <c r="D19" s="144"/>
      <c r="E19" s="145"/>
      <c r="F19" s="145">
        <f t="shared" si="1"/>
      </c>
      <c r="G19" s="192">
        <f t="shared" si="2"/>
      </c>
      <c r="H19" s="32"/>
    </row>
    <row r="20" spans="2:8" ht="15">
      <c r="B20" s="143">
        <f t="shared" si="0"/>
        <v>6</v>
      </c>
      <c r="C20" s="170"/>
      <c r="D20" s="144"/>
      <c r="E20" s="145"/>
      <c r="F20" s="145">
        <f t="shared" si="1"/>
      </c>
      <c r="G20" s="192">
        <f t="shared" si="2"/>
      </c>
      <c r="H20" s="32"/>
    </row>
    <row r="21" spans="2:8" ht="15">
      <c r="B21" s="143">
        <f t="shared" si="0"/>
        <v>7</v>
      </c>
      <c r="C21" s="170"/>
      <c r="D21" s="144"/>
      <c r="E21" s="145"/>
      <c r="F21" s="145">
        <f t="shared" si="1"/>
      </c>
      <c r="G21" s="192">
        <f t="shared" si="2"/>
      </c>
      <c r="H21" s="32"/>
    </row>
    <row r="22" spans="2:8" ht="15">
      <c r="B22" s="143">
        <f t="shared" si="0"/>
        <v>8</v>
      </c>
      <c r="C22" s="170"/>
      <c r="D22" s="144"/>
      <c r="E22" s="145"/>
      <c r="F22" s="145">
        <f t="shared" si="1"/>
      </c>
      <c r="G22" s="192">
        <f t="shared" si="2"/>
      </c>
      <c r="H22" s="32"/>
    </row>
    <row r="23" spans="2:8" ht="15">
      <c r="B23" s="162">
        <f t="shared" si="0"/>
        <v>9</v>
      </c>
      <c r="C23" s="171"/>
      <c r="D23" s="163"/>
      <c r="E23" s="145"/>
      <c r="F23" s="145">
        <f t="shared" si="1"/>
      </c>
      <c r="G23" s="192">
        <f t="shared" si="2"/>
      </c>
      <c r="H23" s="32"/>
    </row>
    <row r="24" spans="2:8" ht="15">
      <c r="B24" s="142">
        <f t="shared" si="0"/>
        <v>10</v>
      </c>
      <c r="C24" s="172"/>
      <c r="D24" s="140"/>
      <c r="E24" s="140"/>
      <c r="F24" s="140">
        <f t="shared" si="1"/>
      </c>
      <c r="G24" s="192">
        <f t="shared" si="2"/>
      </c>
      <c r="H24" s="32"/>
    </row>
    <row r="25" spans="2:8" ht="17.25" customHeight="1">
      <c r="B25" s="146"/>
      <c r="C25" s="159" t="s">
        <v>101</v>
      </c>
      <c r="D25" s="161"/>
      <c r="E25" s="161"/>
      <c r="F25" s="161"/>
      <c r="G25" s="193"/>
      <c r="H25" s="32"/>
    </row>
    <row r="26" spans="2:8" ht="15.75" customHeight="1">
      <c r="B26" s="146"/>
      <c r="D26" s="73"/>
      <c r="E26" s="65"/>
      <c r="F26" s="185" t="s">
        <v>69</v>
      </c>
      <c r="G26" s="194">
        <f>SUM(G15:G25)</f>
        <v>0</v>
      </c>
      <c r="H26" s="32"/>
    </row>
    <row r="27" spans="2:8" ht="15">
      <c r="B27" s="71"/>
      <c r="C27" s="72"/>
      <c r="H27" s="32"/>
    </row>
    <row r="29" spans="2:11" ht="15">
      <c r="B29" t="s">
        <v>93</v>
      </c>
      <c r="K29" t="s">
        <v>66</v>
      </c>
    </row>
  </sheetData>
  <sheetProtection/>
  <mergeCells count="2">
    <mergeCell ref="B2:G4"/>
    <mergeCell ref="B6:G8"/>
  </mergeCells>
  <dataValidations count="4">
    <dataValidation allowBlank="1" showInputMessage="1" showErrorMessage="1" promptTitle="Format text" prompt="&quot;Titlu&quot;" sqref="C15:C24"/>
    <dataValidation allowBlank="1" showInputMessage="1" showErrorMessage="1" promptTitle="Inserare linie noua cu formula" prompt="1.Deprotejati worksheet-ul &lt;Menu/Tools/Protection..&gt;&#10;2.Selectati si Copiati ultimul rand completat al tabelului.&#10;3.Inserati pe ultimul rand (Clic dreapta/ Insert copied cells..) cu obtiunea &lt;Shift cell Down (D)&gt;&#10;4.Reintroduceti protectie &lt;Tool/Protection&gt;" sqref="D22:D24"/>
    <dataValidation type="list" allowBlank="1" showInputMessage="1" showErrorMessage="1" sqref="E15:E24">
      <formula1>"Manual, Indrumare de laborator, Nota interna, Prezentare*"</formula1>
    </dataValidation>
    <dataValidation allowBlank="1" showInputMessage="1" showErrorMessage="1" promptTitle="Inserare linie noua" prompt="Pentru a insera un rand, randul anterior trebuie sa fie necompletat" sqref="C25"/>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M28"/>
  <sheetViews>
    <sheetView zoomScalePageLayoutView="0" workbookViewId="0" topLeftCell="A4">
      <selection activeCell="F24" sqref="F24"/>
    </sheetView>
  </sheetViews>
  <sheetFormatPr defaultColWidth="9.140625" defaultRowHeight="15"/>
  <cols>
    <col min="1" max="1" width="4.7109375" style="17" customWidth="1"/>
    <col min="2" max="2" width="8.57421875" style="17" customWidth="1"/>
    <col min="3" max="3" width="55.421875" style="17" customWidth="1"/>
    <col min="4" max="4" width="17.00390625" style="17" customWidth="1"/>
    <col min="5" max="5" width="18.8515625" style="17" bestFit="1" customWidth="1"/>
    <col min="6" max="6" width="16.140625" style="17" customWidth="1"/>
    <col min="7" max="7" width="10.7109375" style="32" customWidth="1"/>
    <col min="8" max="16384" width="9.140625" style="17" customWidth="1"/>
  </cols>
  <sheetData>
    <row r="1" ht="15">
      <c r="G1" s="17"/>
    </row>
    <row r="2" spans="2:9" ht="15" customHeight="1">
      <c r="B2" s="276" t="s">
        <v>3</v>
      </c>
      <c r="C2" s="277"/>
      <c r="D2" s="277"/>
      <c r="E2" s="277"/>
      <c r="F2" s="277"/>
      <c r="G2" s="49"/>
      <c r="I2" s="49"/>
    </row>
    <row r="3" spans="2:9" ht="15">
      <c r="B3" s="277"/>
      <c r="C3" s="277"/>
      <c r="D3" s="277"/>
      <c r="E3" s="277"/>
      <c r="F3" s="277"/>
      <c r="G3" s="49"/>
      <c r="H3" s="49"/>
      <c r="I3" s="49"/>
    </row>
    <row r="4" spans="2:9" ht="15">
      <c r="B4" s="277"/>
      <c r="C4" s="277"/>
      <c r="D4" s="277"/>
      <c r="E4" s="277"/>
      <c r="F4" s="277"/>
      <c r="G4" s="49"/>
      <c r="H4" s="49"/>
      <c r="I4" s="49"/>
    </row>
    <row r="5" ht="14.25" customHeight="1"/>
    <row r="6" spans="1:13" ht="14.25" customHeight="1">
      <c r="A6" s="106"/>
      <c r="B6" s="293" t="s">
        <v>67</v>
      </c>
      <c r="C6" s="296"/>
      <c r="D6" s="296"/>
      <c r="E6" s="296"/>
      <c r="F6" s="296"/>
      <c r="G6" s="17"/>
      <c r="M6" s="32"/>
    </row>
    <row r="7" spans="1:7" s="53" customFormat="1" ht="14.25" customHeight="1">
      <c r="A7" s="105"/>
      <c r="B7" s="296"/>
      <c r="C7" s="296"/>
      <c r="D7" s="296"/>
      <c r="E7" s="296"/>
      <c r="F7" s="296"/>
      <c r="G7" s="52"/>
    </row>
    <row r="8" spans="1:7" s="53" customFormat="1" ht="14.25" customHeight="1">
      <c r="A8" s="105"/>
      <c r="B8" s="296"/>
      <c r="C8" s="296"/>
      <c r="D8" s="296"/>
      <c r="E8" s="296"/>
      <c r="F8" s="296"/>
      <c r="G8" s="52"/>
    </row>
    <row r="9" spans="1:7" s="53" customFormat="1" ht="14.25" customHeight="1">
      <c r="A9" s="54"/>
      <c r="B9" s="55"/>
      <c r="C9" s="51"/>
      <c r="D9" s="51"/>
      <c r="E9" s="51"/>
      <c r="F9" s="51"/>
      <c r="G9" s="52"/>
    </row>
    <row r="10" spans="3:7" ht="14.25" customHeight="1">
      <c r="C10" s="182" t="str">
        <f>CONCATENATE("NUME Prenume: ",UPPER(Verificare!D14)," ",Verificare!D15)</f>
        <v>NUME Prenume:  </v>
      </c>
      <c r="D10" s="29"/>
      <c r="G10" s="17"/>
    </row>
    <row r="11" spans="2:7" ht="14.25" customHeight="1">
      <c r="B11" s="56"/>
      <c r="C11" s="182" t="str">
        <f>CONCATENATE("Functia: ",Verificare!D16)</f>
        <v>Functia: </v>
      </c>
      <c r="D11" s="29"/>
      <c r="G11" s="17"/>
    </row>
    <row r="12" spans="2:7" ht="14.25" customHeight="1">
      <c r="B12" s="56"/>
      <c r="C12" s="182" t="str">
        <f>CONCATENATE("Laborator/Sectia/Filiala: ",Verificare!D19)</f>
        <v>Laborator/Sectia/Filiala: </v>
      </c>
      <c r="D12" s="29"/>
      <c r="G12" s="17"/>
    </row>
    <row r="13" spans="2:7" ht="14.25" customHeight="1">
      <c r="B13" s="56"/>
      <c r="C13" s="182"/>
      <c r="D13" s="29"/>
      <c r="G13" s="17"/>
    </row>
    <row r="14" spans="2:10" ht="27.75" customHeight="1">
      <c r="B14" s="69" t="s">
        <v>0</v>
      </c>
      <c r="C14" s="168" t="s">
        <v>92</v>
      </c>
      <c r="D14" s="69" t="s">
        <v>85</v>
      </c>
      <c r="E14" s="69" t="s">
        <v>50</v>
      </c>
      <c r="F14" s="69" t="s">
        <v>86</v>
      </c>
      <c r="G14" s="130"/>
      <c r="J14" s="131"/>
    </row>
    <row r="15" spans="2:7" s="32" customFormat="1" ht="15">
      <c r="B15" s="143">
        <f>ROW()-ROW($B$14)</f>
        <v>1</v>
      </c>
      <c r="C15" s="160"/>
      <c r="D15" s="151"/>
      <c r="E15" s="150"/>
      <c r="F15" s="192">
        <f>IF(AND(C15&lt;&gt;"",D15&lt;&gt;"",E15&lt;&gt;""),IF(E15="National",IF(D15&lt;=5,0.5/D15,IF(AND(D15&gt;5,D15&lt;=15),0.5/(D15+5)*2,IF(AND(D15&gt;15,D15&lt;=75),0.5/(D15+15)*3,IF(D14&gt;75,0.5/(D15+45)*4,"")))),IF(E15="International",IF(D15&lt;=5,3/D15,IF(AND(D15&gt;5,D15&lt;=15),3/(D15+5)*2,IF(AND(D15&gt;15,D15&lt;=75),3/(D15+15)*3,IF(D14&gt;75,3/(D15+45)*4,"")))))),"")</f>
      </c>
      <c r="G15" s="59"/>
    </row>
    <row r="16" spans="2:7" s="32" customFormat="1" ht="15">
      <c r="B16" s="143">
        <f aca="true" t="shared" si="0" ref="B16:B24">ROW()-ROW($B$14)</f>
        <v>2</v>
      </c>
      <c r="C16" s="160"/>
      <c r="D16" s="151"/>
      <c r="E16" s="150"/>
      <c r="F16" s="192">
        <f aca="true" t="shared" si="1" ref="F16:F24">IF(AND(C16&lt;&gt;"",D16&lt;&gt;"",E16&lt;&gt;""),IF(E16="National",IF(D16&lt;=5,0.5/D16,IF(AND(D16&gt;5,D16&lt;=15),0.5/(D16+5)*2,IF(AND(D16&gt;15,D16&lt;=75),0.5/(D16+15)*3,IF(D15&gt;75,0.5/(D16+45)*4,"")))),IF(E16="International",IF(D16&lt;=5,3/D16,IF(AND(D16&gt;5,D16&lt;=15),3/(D16+5)*2,IF(AND(D16&gt;15,D16&lt;=75),3/(D16+15)*3,IF(D15&gt;75,3/(D16+45)*4,"")))))),"")</f>
      </c>
      <c r="G16" s="59"/>
    </row>
    <row r="17" spans="2:7" s="32" customFormat="1" ht="15">
      <c r="B17" s="143">
        <f t="shared" si="0"/>
        <v>3</v>
      </c>
      <c r="C17" s="160"/>
      <c r="D17" s="151"/>
      <c r="E17" s="150"/>
      <c r="F17" s="192">
        <f t="shared" si="1"/>
      </c>
      <c r="G17" s="59"/>
    </row>
    <row r="18" spans="2:7" s="32" customFormat="1" ht="15">
      <c r="B18" s="143">
        <f t="shared" si="0"/>
        <v>4</v>
      </c>
      <c r="C18" s="160"/>
      <c r="D18" s="151"/>
      <c r="E18" s="150"/>
      <c r="F18" s="192">
        <f t="shared" si="1"/>
      </c>
      <c r="G18" s="59"/>
    </row>
    <row r="19" spans="2:7" s="32" customFormat="1" ht="15">
      <c r="B19" s="143">
        <f t="shared" si="0"/>
        <v>5</v>
      </c>
      <c r="C19" s="160"/>
      <c r="D19" s="151"/>
      <c r="E19" s="150"/>
      <c r="F19" s="192">
        <f t="shared" si="1"/>
      </c>
      <c r="G19" s="59"/>
    </row>
    <row r="20" spans="2:7" s="32" customFormat="1" ht="15">
      <c r="B20" s="143">
        <f t="shared" si="0"/>
        <v>6</v>
      </c>
      <c r="C20" s="160"/>
      <c r="D20" s="151"/>
      <c r="E20" s="150"/>
      <c r="F20" s="192">
        <f t="shared" si="1"/>
      </c>
      <c r="G20" s="59"/>
    </row>
    <row r="21" spans="2:7" s="32" customFormat="1" ht="15">
      <c r="B21" s="143">
        <f t="shared" si="0"/>
        <v>7</v>
      </c>
      <c r="C21" s="160"/>
      <c r="D21" s="151"/>
      <c r="E21" s="150"/>
      <c r="F21" s="192">
        <f t="shared" si="1"/>
      </c>
      <c r="G21" s="59"/>
    </row>
    <row r="22" spans="2:7" s="32" customFormat="1" ht="15">
      <c r="B22" s="143">
        <f t="shared" si="0"/>
        <v>8</v>
      </c>
      <c r="C22" s="160"/>
      <c r="D22" s="151"/>
      <c r="E22" s="150"/>
      <c r="F22" s="192">
        <f t="shared" si="1"/>
      </c>
      <c r="G22" s="59"/>
    </row>
    <row r="23" spans="2:7" s="32" customFormat="1" ht="15">
      <c r="B23" s="142">
        <f t="shared" si="0"/>
        <v>9</v>
      </c>
      <c r="C23" s="169"/>
      <c r="D23" s="137"/>
      <c r="E23" s="150"/>
      <c r="F23" s="192">
        <f t="shared" si="1"/>
      </c>
      <c r="G23" s="59"/>
    </row>
    <row r="24" spans="2:7" s="32" customFormat="1" ht="15">
      <c r="B24" s="142">
        <f t="shared" si="0"/>
        <v>10</v>
      </c>
      <c r="C24" s="169"/>
      <c r="D24" s="137"/>
      <c r="E24" s="138"/>
      <c r="F24" s="192">
        <f t="shared" si="1"/>
      </c>
      <c r="G24" s="59"/>
    </row>
    <row r="25" spans="2:7" s="32" customFormat="1" ht="15">
      <c r="B25" s="146"/>
      <c r="C25" s="159" t="s">
        <v>101</v>
      </c>
      <c r="D25" s="164"/>
      <c r="E25" s="165"/>
      <c r="F25" s="193"/>
      <c r="G25" s="59"/>
    </row>
    <row r="26" spans="2:7" ht="18.75">
      <c r="B26" s="62"/>
      <c r="D26" s="65"/>
      <c r="E26" s="186" t="s">
        <v>70</v>
      </c>
      <c r="F26" s="195">
        <f>SUM(F15:F25)</f>
        <v>0</v>
      </c>
      <c r="G26" s="60"/>
    </row>
    <row r="27" spans="3:6" ht="14.25" customHeight="1">
      <c r="C27" s="68"/>
      <c r="D27" s="68"/>
      <c r="E27" s="68"/>
      <c r="F27" s="75"/>
    </row>
    <row r="28" spans="3:5" ht="15.75" customHeight="1">
      <c r="C28" s="68" t="s">
        <v>16</v>
      </c>
      <c r="D28" s="68"/>
      <c r="E28" s="68"/>
    </row>
  </sheetData>
  <sheetProtection formatCells="0" formatColumns="0" formatRows="0" deleteRows="0"/>
  <mergeCells count="2">
    <mergeCell ref="B2:F4"/>
    <mergeCell ref="B6:F8"/>
  </mergeCells>
  <dataValidations count="3">
    <dataValidation type="list" allowBlank="1" showInputMessage="1" showErrorMessage="1" promptTitle="Selecteaza" prompt="Tip brevet" sqref="E15:E24">
      <formula1>"National, International"</formula1>
    </dataValidation>
    <dataValidation allowBlank="1" showErrorMessage="1" promptTitle="Inserare linie noua" prompt="1. Deprotejati worksheet-ul &lt;Menu/Tools/Protection..&gt;&#10;2. Inserati pe ultimul rand (Clic dreapta pe numarul curent al liniei si clic INSERT)&#10;3. Reintroduceti protectie &lt;Tool/Protection&gt;" sqref="C25"/>
    <dataValidation allowBlank="1" showInputMessage="1" showErrorMessage="1" promptTitle="Selecteaza" prompt="Tip brevet" sqref="B25 D25:F25"/>
  </dataValidations>
  <printOptions/>
  <pageMargins left="0.39" right="0.41"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P32"/>
  <sheetViews>
    <sheetView zoomScalePageLayoutView="0" workbookViewId="0" topLeftCell="A4">
      <selection activeCell="A13" sqref="A13:IV13"/>
    </sheetView>
  </sheetViews>
  <sheetFormatPr defaultColWidth="9.140625" defaultRowHeight="15"/>
  <cols>
    <col min="1" max="1" width="4.7109375" style="17" customWidth="1"/>
    <col min="2" max="2" width="8.57421875" style="17" customWidth="1"/>
    <col min="3" max="3" width="46.00390625" style="17" customWidth="1"/>
    <col min="4" max="4" width="31.57421875" style="17" customWidth="1"/>
    <col min="5" max="5" width="17.28125" style="17" customWidth="1"/>
    <col min="6" max="6" width="27.28125" style="17" customWidth="1"/>
    <col min="7" max="7" width="17.28125" style="17" customWidth="1"/>
    <col min="8" max="8" width="10.7109375" style="32" customWidth="1"/>
    <col min="9" max="9" width="9.140625" style="17" customWidth="1"/>
    <col min="10" max="10" width="19.7109375" style="17" customWidth="1"/>
    <col min="11" max="16384" width="9.140625" style="17" customWidth="1"/>
  </cols>
  <sheetData>
    <row r="1" ht="15">
      <c r="H1" s="17"/>
    </row>
    <row r="2" spans="2:10" ht="15" customHeight="1">
      <c r="B2" s="276" t="s">
        <v>3</v>
      </c>
      <c r="C2" s="277"/>
      <c r="D2" s="277"/>
      <c r="E2" s="277"/>
      <c r="F2" s="277"/>
      <c r="G2" s="277"/>
      <c r="H2" s="49"/>
      <c r="J2" s="49"/>
    </row>
    <row r="3" spans="2:10" ht="15">
      <c r="B3" s="277"/>
      <c r="C3" s="277"/>
      <c r="D3" s="277"/>
      <c r="E3" s="277"/>
      <c r="F3" s="277"/>
      <c r="G3" s="277"/>
      <c r="H3" s="49"/>
      <c r="I3" s="49"/>
      <c r="J3" s="49"/>
    </row>
    <row r="4" spans="2:10" ht="15">
      <c r="B4" s="277"/>
      <c r="C4" s="277"/>
      <c r="D4" s="277"/>
      <c r="E4" s="277"/>
      <c r="F4" s="277"/>
      <c r="G4" s="277"/>
      <c r="H4" s="49"/>
      <c r="I4" s="49"/>
      <c r="J4" s="49"/>
    </row>
    <row r="5" ht="14.25" customHeight="1"/>
    <row r="6" spans="1:14" ht="14.25" customHeight="1">
      <c r="A6" s="106"/>
      <c r="B6" s="85"/>
      <c r="C6" s="293" t="s">
        <v>71</v>
      </c>
      <c r="D6" s="296"/>
      <c r="E6" s="296"/>
      <c r="F6" s="296"/>
      <c r="G6" s="296"/>
      <c r="H6" s="17"/>
      <c r="N6" s="32"/>
    </row>
    <row r="7" spans="1:8" s="53" customFormat="1" ht="14.25" customHeight="1">
      <c r="A7" s="105"/>
      <c r="B7" s="105"/>
      <c r="C7" s="296"/>
      <c r="D7" s="296"/>
      <c r="E7" s="296"/>
      <c r="F7" s="296"/>
      <c r="G7" s="296"/>
      <c r="H7" s="52"/>
    </row>
    <row r="8" spans="1:8" s="53" customFormat="1" ht="14.25" customHeight="1">
      <c r="A8" s="54"/>
      <c r="B8" s="55"/>
      <c r="C8" s="296"/>
      <c r="D8" s="296"/>
      <c r="E8" s="296"/>
      <c r="F8" s="296"/>
      <c r="G8" s="296"/>
      <c r="H8" s="52"/>
    </row>
    <row r="9" spans="1:8" s="53" customFormat="1" ht="14.25" customHeight="1">
      <c r="A9" s="54"/>
      <c r="B9" s="55"/>
      <c r="C9" s="51"/>
      <c r="D9" s="51"/>
      <c r="E9" s="51"/>
      <c r="F9" s="51"/>
      <c r="G9" s="51"/>
      <c r="H9" s="52"/>
    </row>
    <row r="10" spans="3:8" ht="14.25" customHeight="1">
      <c r="C10" s="182" t="str">
        <f>CONCATENATE("NUME Prenume: ",UPPER(Verificare!D14)," ",Verificare!D15)</f>
        <v>NUME Prenume:  </v>
      </c>
      <c r="D10" s="29"/>
      <c r="H10" s="17"/>
    </row>
    <row r="11" spans="2:8" ht="14.25" customHeight="1">
      <c r="B11" s="56"/>
      <c r="C11" s="182" t="str">
        <f>CONCATENATE("Functia: ",Verificare!D16)</f>
        <v>Functia: </v>
      </c>
      <c r="D11" s="29"/>
      <c r="H11" s="17"/>
    </row>
    <row r="12" spans="2:8" ht="14.25" customHeight="1">
      <c r="B12" s="56"/>
      <c r="C12" s="182" t="str">
        <f>CONCATENATE("Laborator/Sectia/Filiala: ",Verificare!D19)</f>
        <v>Laborator/Sectia/Filiala: </v>
      </c>
      <c r="D12" s="29"/>
      <c r="H12" s="17"/>
    </row>
    <row r="13" spans="2:8" ht="14.25" customHeight="1">
      <c r="B13" s="56"/>
      <c r="C13" s="182"/>
      <c r="D13" s="29"/>
      <c r="H13" s="17"/>
    </row>
    <row r="14" spans="2:8" s="125" customFormat="1" ht="30">
      <c r="B14" s="126" t="s">
        <v>80</v>
      </c>
      <c r="C14" s="127" t="s">
        <v>84</v>
      </c>
      <c r="D14" s="127" t="s">
        <v>51</v>
      </c>
      <c r="E14" s="127" t="s">
        <v>83</v>
      </c>
      <c r="F14" s="132" t="s">
        <v>82</v>
      </c>
      <c r="G14" s="69" t="s">
        <v>7</v>
      </c>
      <c r="H14" s="130"/>
    </row>
    <row r="15" spans="2:8" ht="15">
      <c r="B15" s="143">
        <f>ROW()-ROW($B$14)</f>
        <v>1</v>
      </c>
      <c r="C15" s="169"/>
      <c r="D15" s="137"/>
      <c r="E15" s="137"/>
      <c r="F15" s="104">
        <f>IF(AND(C15&lt;&gt;"",D15&lt;&gt;""),CONCATENATE(UPPER(Verificare!$D$14)," ",Verificare!$D$15),"")</f>
      </c>
      <c r="G15" s="196">
        <f>IF(AND(C15&lt;&gt;"",D15&lt;&gt;""),IF(OR(D15="Program de studiu*",D15="Program de formare continua*",D15="Proiect educational*",D15="Proiect de infrastructura*"),0.5,E15/100000),"")</f>
      </c>
      <c r="H15" s="58"/>
    </row>
    <row r="16" spans="2:8" ht="15">
      <c r="B16" s="143">
        <f aca="true" t="shared" si="0" ref="B16:B24">ROW()-ROW($B$14)</f>
        <v>2</v>
      </c>
      <c r="C16" s="169"/>
      <c r="D16" s="137"/>
      <c r="E16" s="137"/>
      <c r="F16" s="104">
        <f>IF(AND(C16&lt;&gt;"",D16&lt;&gt;""),CONCATENATE(UPPER(Verificare!$D$14)," ",Verificare!$D$15),"")</f>
      </c>
      <c r="G16" s="196">
        <f>IF(AND(C16&lt;&gt;"",D16&lt;&gt;""),IF(OR(D16="Program de studiu*",D16="Program de formare continua*",D16="Proiect educational*",D16="Proiect de infrastructura*"),0.5,E16/100000),"")</f>
      </c>
      <c r="H16" s="58"/>
    </row>
    <row r="17" spans="2:8" ht="15">
      <c r="B17" s="143">
        <f t="shared" si="0"/>
        <v>3</v>
      </c>
      <c r="C17" s="169"/>
      <c r="D17" s="137"/>
      <c r="E17" s="137"/>
      <c r="F17" s="104">
        <f>IF(AND(C17&lt;&gt;"",D17&lt;&gt;""),CONCATENATE(UPPER(Verificare!$D$14)," ",Verificare!$D$15),"")</f>
      </c>
      <c r="G17" s="196">
        <f aca="true" t="shared" si="1" ref="G17:G24">IF(AND(C17&lt;&gt;"",D17&lt;&gt;""),IF(OR(D17="Program de studiu*",D17="Program de formare continua*",D17="Proiect educational*",D17="Proiect de infrastructura*"),0.5,E17/100000),"")</f>
      </c>
      <c r="H17" s="58"/>
    </row>
    <row r="18" spans="2:8" ht="15">
      <c r="B18" s="143">
        <f t="shared" si="0"/>
        <v>4</v>
      </c>
      <c r="C18" s="169"/>
      <c r="D18" s="137"/>
      <c r="E18" s="137"/>
      <c r="F18" s="104">
        <f>IF(AND(C18&lt;&gt;"",D18&lt;&gt;""),CONCATENATE(UPPER(Verificare!$D$14)," ",Verificare!$D$15),"")</f>
      </c>
      <c r="G18" s="196">
        <f t="shared" si="1"/>
      </c>
      <c r="H18" s="58"/>
    </row>
    <row r="19" spans="2:8" ht="15">
      <c r="B19" s="143">
        <f t="shared" si="0"/>
        <v>5</v>
      </c>
      <c r="C19" s="169"/>
      <c r="D19" s="137"/>
      <c r="E19" s="137"/>
      <c r="F19" s="104">
        <f>IF(AND(C19&lt;&gt;"",D19&lt;&gt;""),CONCATENATE(UPPER(Verificare!$D$14)," ",Verificare!$D$15),"")</f>
      </c>
      <c r="G19" s="196">
        <f t="shared" si="1"/>
      </c>
      <c r="H19" s="58"/>
    </row>
    <row r="20" spans="2:8" ht="15">
      <c r="B20" s="143">
        <f t="shared" si="0"/>
        <v>6</v>
      </c>
      <c r="C20" s="169"/>
      <c r="D20" s="137"/>
      <c r="E20" s="137"/>
      <c r="F20" s="104">
        <f>IF(AND(C20&lt;&gt;"",D20&lt;&gt;""),CONCATENATE(UPPER(Verificare!$D$14)," ",Verificare!$D$15),"")</f>
      </c>
      <c r="G20" s="196">
        <f t="shared" si="1"/>
      </c>
      <c r="H20" s="58"/>
    </row>
    <row r="21" spans="2:8" ht="15">
      <c r="B21" s="143">
        <f t="shared" si="0"/>
        <v>7</v>
      </c>
      <c r="C21" s="169"/>
      <c r="D21" s="137"/>
      <c r="E21" s="137"/>
      <c r="F21" s="104">
        <f>IF(AND(C21&lt;&gt;"",D21&lt;&gt;""),CONCATENATE(UPPER(Verificare!$D$14)," ",Verificare!$D$15),"")</f>
      </c>
      <c r="G21" s="196">
        <f t="shared" si="1"/>
      </c>
      <c r="H21" s="58"/>
    </row>
    <row r="22" spans="2:8" ht="15">
      <c r="B22" s="143">
        <f t="shared" si="0"/>
        <v>8</v>
      </c>
      <c r="C22" s="169"/>
      <c r="D22" s="137"/>
      <c r="E22" s="137"/>
      <c r="F22" s="104">
        <f>IF(AND(C22&lt;&gt;"",D22&lt;&gt;""),CONCATENATE(UPPER(Verificare!$D$14)," ",Verificare!$D$15),"")</f>
      </c>
      <c r="G22" s="196">
        <f t="shared" si="1"/>
      </c>
      <c r="H22" s="58"/>
    </row>
    <row r="23" spans="2:8" ht="15">
      <c r="B23" s="143">
        <f t="shared" si="0"/>
        <v>9</v>
      </c>
      <c r="C23" s="169"/>
      <c r="D23" s="137"/>
      <c r="E23" s="137"/>
      <c r="F23" s="104">
        <f>IF(AND(C23&lt;&gt;"",D23&lt;&gt;""),CONCATENATE(UPPER(Verificare!$D$14)," ",Verificare!$D$15),"")</f>
      </c>
      <c r="G23" s="196">
        <f t="shared" si="1"/>
      </c>
      <c r="H23" s="58"/>
    </row>
    <row r="24" spans="2:8" ht="15">
      <c r="B24" s="142">
        <f t="shared" si="0"/>
        <v>10</v>
      </c>
      <c r="C24" s="169"/>
      <c r="D24" s="137"/>
      <c r="E24" s="137"/>
      <c r="F24" s="104">
        <f>IF(AND(C24&lt;&gt;"",D24&lt;&gt;""),CONCATENATE(UPPER(Verificare!$D$14)," ",Verificare!$D$15),"")</f>
      </c>
      <c r="G24" s="196">
        <f t="shared" si="1"/>
      </c>
      <c r="H24" s="58"/>
    </row>
    <row r="25" spans="2:8" ht="15">
      <c r="B25" s="146"/>
      <c r="C25" s="154" t="s">
        <v>101</v>
      </c>
      <c r="D25" s="164"/>
      <c r="E25" s="164"/>
      <c r="F25" s="166"/>
      <c r="G25" s="197"/>
      <c r="H25" s="58"/>
    </row>
    <row r="26" spans="1:16" ht="18.75">
      <c r="A26" s="61"/>
      <c r="B26" s="152"/>
      <c r="D26" s="63"/>
      <c r="E26" s="64"/>
      <c r="F26" s="187" t="s">
        <v>17</v>
      </c>
      <c r="G26" s="198">
        <f>SUM(G15:G25)</f>
        <v>0</v>
      </c>
      <c r="H26" s="77"/>
      <c r="I26" s="77"/>
      <c r="J26" s="77"/>
      <c r="K26" s="77"/>
      <c r="L26" s="77"/>
      <c r="M26" s="77"/>
      <c r="N26" s="77"/>
      <c r="O26" s="77"/>
      <c r="P26" s="77"/>
    </row>
    <row r="27" spans="1:16" s="32" customFormat="1" ht="15">
      <c r="A27" s="17"/>
      <c r="B27" s="62"/>
      <c r="C27" s="63"/>
      <c r="D27" s="63"/>
      <c r="E27" s="64"/>
      <c r="F27" s="64"/>
      <c r="G27" s="17"/>
      <c r="H27" s="103"/>
      <c r="I27" s="77"/>
      <c r="J27" s="77"/>
      <c r="K27" s="77"/>
      <c r="L27" s="77"/>
      <c r="M27" s="77"/>
      <c r="N27" s="77"/>
      <c r="O27" s="77"/>
      <c r="P27" s="77"/>
    </row>
    <row r="28" spans="1:8" s="32" customFormat="1" ht="15" customHeight="1">
      <c r="A28" s="17"/>
      <c r="B28" s="62"/>
      <c r="C28" s="63"/>
      <c r="D28" s="17"/>
      <c r="E28" s="17"/>
      <c r="F28" s="17"/>
      <c r="G28" s="17"/>
      <c r="H28" s="59"/>
    </row>
    <row r="29" spans="2:8" ht="15" customHeight="1">
      <c r="B29" s="76"/>
      <c r="C29" s="17" t="s">
        <v>52</v>
      </c>
      <c r="D29" s="75"/>
      <c r="E29" s="77"/>
      <c r="H29" s="58"/>
    </row>
    <row r="30" spans="3:8" s="32" customFormat="1" ht="19.5" customHeight="1">
      <c r="C30" s="75"/>
      <c r="D30" s="68"/>
      <c r="E30" s="78"/>
      <c r="F30" s="68"/>
      <c r="G30" s="17"/>
      <c r="H30" s="59"/>
    </row>
    <row r="31" spans="2:8" s="32" customFormat="1" ht="15" customHeight="1">
      <c r="B31" s="17"/>
      <c r="C31" s="68"/>
      <c r="D31" s="68"/>
      <c r="E31" s="78"/>
      <c r="F31" s="68"/>
      <c r="G31" s="17"/>
      <c r="H31" s="59"/>
    </row>
    <row r="32" spans="3:8" ht="15" customHeight="1">
      <c r="C32" s="68"/>
      <c r="D32" s="68"/>
      <c r="E32" s="78"/>
      <c r="F32" s="68"/>
      <c r="H32" s="59"/>
    </row>
  </sheetData>
  <sheetProtection formatCells="0" formatColumns="0" formatRows="0" deleteRows="0"/>
  <mergeCells count="2">
    <mergeCell ref="B2:G4"/>
    <mergeCell ref="C6:G8"/>
  </mergeCells>
  <dataValidations count="6">
    <dataValidation allowBlank="1" showInputMessage="1" showErrorMessage="1" promptTitle="Tip a)" prompt="Director proiect FP7" sqref="E30:F30"/>
    <dataValidation allowBlank="1" showInputMessage="1" showErrorMessage="1" promptTitle="Tip b)" prompt="Responsabil Proiect FP7" sqref="E31:F31"/>
    <dataValidation allowBlank="1" showInputMessage="1" showErrorMessage="1" promptTitle="Tip c)" prompt="Responsabil alte proiecte internationale castigate prin competitie." sqref="E32:F32"/>
    <dataValidation allowBlank="1" showErrorMessage="1" promptTitle="Inserare linie noua" prompt="1. Deprotejati worksheet-ul &lt;Menu/Tools/Protection..&gt;&#10;2. Inserati pe ultimul rand (Clic dreapta pe numarul curent al liniei si clic INSERT)&#10;3. Reintroduceti protectie &lt;Tool/Protection&gt;" sqref="C25"/>
    <dataValidation type="list" allowBlank="1" showInputMessage="1" showErrorMessage="1" sqref="D25">
      <formula1>"Program de studiu, Program de formare continua, Proiect educational, Proiect de infrastructura*, Proiect de cercetare national, Proiect de cercetare international"</formula1>
    </dataValidation>
    <dataValidation type="list" allowBlank="1" showInputMessage="1" showErrorMessage="1" sqref="D15:D24">
      <formula1>"Program de studiu*, Program de formare continua*, Proiect educational*, Proiect de infrastructura*, Proiect de cercetare national, Proiect de cercetare international"</formula1>
    </dataValidation>
  </dataValidations>
  <printOptions/>
  <pageMargins left="0.3937007874015748" right="0.3937007874015748" top="0.2362204724409449" bottom="0.2362204724409449" header="0.2362204724409449" footer="0.2362204724409449"/>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2:L28"/>
  <sheetViews>
    <sheetView zoomScalePageLayoutView="0" workbookViewId="0" topLeftCell="A19">
      <selection activeCell="G14" sqref="G14:G23"/>
    </sheetView>
  </sheetViews>
  <sheetFormatPr defaultColWidth="9.140625" defaultRowHeight="15"/>
  <cols>
    <col min="1" max="1" width="4.7109375" style="17" customWidth="1"/>
    <col min="2" max="2" width="8.57421875" style="17" customWidth="1"/>
    <col min="3" max="3" width="36.8515625" style="17" customWidth="1"/>
    <col min="4" max="4" width="8.57421875" style="17" customWidth="1"/>
    <col min="5" max="5" width="11.8515625" style="17" customWidth="1"/>
    <col min="6" max="6" width="14.57421875" style="17" customWidth="1"/>
    <col min="7" max="7" width="12.00390625" style="17" customWidth="1"/>
    <col min="8" max="8" width="11.8515625" style="17" customWidth="1"/>
    <col min="9" max="9" width="16.28125" style="17" customWidth="1"/>
    <col min="10" max="10" width="16.8515625" style="17" customWidth="1"/>
    <col min="11" max="11" width="9.140625" style="17" customWidth="1"/>
    <col min="12" max="13" width="10.00390625" style="17" bestFit="1" customWidth="1"/>
    <col min="14" max="16384" width="9.140625" style="17" customWidth="1"/>
  </cols>
  <sheetData>
    <row r="1" ht="15"/>
    <row r="2" spans="2:12" ht="15" customHeight="1">
      <c r="B2" s="276" t="s">
        <v>3</v>
      </c>
      <c r="C2" s="277"/>
      <c r="D2" s="277"/>
      <c r="E2" s="277"/>
      <c r="F2" s="277"/>
      <c r="G2" s="277"/>
      <c r="H2" s="277"/>
      <c r="I2" s="277"/>
      <c r="J2" s="49"/>
      <c r="L2" s="49"/>
    </row>
    <row r="3" spans="2:12" ht="15">
      <c r="B3" s="277"/>
      <c r="C3" s="277"/>
      <c r="D3" s="277"/>
      <c r="E3" s="277"/>
      <c r="F3" s="277"/>
      <c r="G3" s="277"/>
      <c r="H3" s="277"/>
      <c r="I3" s="277"/>
      <c r="J3" s="49"/>
      <c r="K3" s="49"/>
      <c r="L3" s="49"/>
    </row>
    <row r="4" spans="2:12" ht="15">
      <c r="B4" s="277"/>
      <c r="C4" s="277"/>
      <c r="D4" s="277"/>
      <c r="E4" s="277"/>
      <c r="F4" s="277"/>
      <c r="G4" s="277"/>
      <c r="H4" s="277"/>
      <c r="I4" s="277"/>
      <c r="J4" s="49"/>
      <c r="K4" s="49"/>
      <c r="L4" s="49"/>
    </row>
    <row r="5" ht="15" customHeight="1"/>
    <row r="6" spans="1:10" s="53" customFormat="1" ht="15" customHeight="1">
      <c r="A6" s="106"/>
      <c r="B6" s="293" t="s">
        <v>63</v>
      </c>
      <c r="C6" s="293"/>
      <c r="D6" s="293"/>
      <c r="E6" s="293"/>
      <c r="F6" s="293"/>
      <c r="G6" s="293"/>
      <c r="H6" s="293"/>
      <c r="I6" s="293"/>
      <c r="J6" s="293"/>
    </row>
    <row r="7" spans="1:10" s="53" customFormat="1" ht="15" customHeight="1">
      <c r="A7" s="54"/>
      <c r="B7" s="293"/>
      <c r="C7" s="293"/>
      <c r="D7" s="293"/>
      <c r="E7" s="293"/>
      <c r="F7" s="293"/>
      <c r="G7" s="293"/>
      <c r="H7" s="293"/>
      <c r="I7" s="293"/>
      <c r="J7" s="293"/>
    </row>
    <row r="8" spans="1:10" s="53" customFormat="1" ht="15" customHeight="1">
      <c r="A8" s="54"/>
      <c r="B8" s="293"/>
      <c r="C8" s="293"/>
      <c r="D8" s="293"/>
      <c r="E8" s="293"/>
      <c r="F8" s="293"/>
      <c r="G8" s="293"/>
      <c r="H8" s="293"/>
      <c r="I8" s="293"/>
      <c r="J8" s="293"/>
    </row>
    <row r="9" ht="15" customHeight="1">
      <c r="C9" s="182" t="str">
        <f>CONCATENATE("NUME Prenume: ",UPPER(Verificare!D14)," ",Verificare!D15)</f>
        <v>NUME Prenume:  </v>
      </c>
    </row>
    <row r="10" spans="2:3" ht="15" customHeight="1">
      <c r="B10" s="56"/>
      <c r="C10" s="182" t="str">
        <f>CONCATENATE("Functia: ",Verificare!D16)</f>
        <v>Functia: </v>
      </c>
    </row>
    <row r="11" spans="2:3" ht="15" customHeight="1">
      <c r="B11" s="56"/>
      <c r="C11" s="182" t="str">
        <f>CONCATENATE("Laborator/Sectia/Filiala: ",Verificare!D19)</f>
        <v>Laborator/Sectia/Filiala: </v>
      </c>
    </row>
    <row r="12" spans="2:3" ht="15" customHeight="1">
      <c r="B12" s="56"/>
      <c r="C12" s="182"/>
    </row>
    <row r="13" spans="2:10" s="58" customFormat="1" ht="39.75" customHeight="1">
      <c r="B13" s="128" t="s">
        <v>0</v>
      </c>
      <c r="C13" s="57" t="s">
        <v>100</v>
      </c>
      <c r="D13" s="57" t="s">
        <v>2</v>
      </c>
      <c r="E13" s="57" t="s">
        <v>29</v>
      </c>
      <c r="F13" s="57" t="s">
        <v>27</v>
      </c>
      <c r="G13" s="57" t="s">
        <v>196</v>
      </c>
      <c r="H13" s="57" t="s">
        <v>87</v>
      </c>
      <c r="I13" s="57" t="s">
        <v>88</v>
      </c>
      <c r="J13" s="79" t="s">
        <v>89</v>
      </c>
    </row>
    <row r="14" spans="2:10" s="80" customFormat="1" ht="12.75">
      <c r="B14" s="139">
        <f aca="true" t="shared" si="0" ref="B14:B23">ROW()-ROW($B$13)</f>
        <v>1</v>
      </c>
      <c r="C14" s="169"/>
      <c r="D14" s="1"/>
      <c r="E14" s="24"/>
      <c r="F14" s="19"/>
      <c r="G14" s="18"/>
      <c r="H14" s="199">
        <f>IF(AND(C14&lt;&gt;"",D14&lt;&gt;"",E14&lt;&gt;"",F14&lt;&gt;"",G14&lt;&gt;""),IF(D14&lt;=5,E14/D14,IF(AND(D14&gt;5,D14&lt;=15),E14/(D14+5)*2,IF(AND(D14&gt;15,D14&lt;=75),E14/(D14+15)*3,IF(D14&gt;75,E14/(D14+45)*4,"")))),"")</f>
      </c>
      <c r="I14" s="199">
        <f>IF(AND(C14&lt;&gt;"",D14&lt;&gt;"",E14&lt;&gt;"",F14&lt;&gt;"",G14&lt;&gt;""),IF(D14&lt;=5,F14/D14,IF(AND(D14&gt;5,D14&lt;=15),F14/(D14+5)*2,IF(AND(D14&gt;15,D14&lt;=75),F14/(D14+15)*3,IF(D14&gt;75,F14/(D14+45)*4,"")))),"")</f>
      </c>
      <c r="J14" s="245">
        <f>IF(AND(C14&lt;&gt;"",D14&lt;&gt;"",E14&lt;&gt;"",F14&lt;&gt;"",G14&lt;&gt;""),IF(G14="Da",F14,""),"")</f>
      </c>
    </row>
    <row r="15" spans="2:10" s="80" customFormat="1" ht="12.75">
      <c r="B15" s="139">
        <f t="shared" si="0"/>
        <v>2</v>
      </c>
      <c r="C15" s="169"/>
      <c r="D15" s="1"/>
      <c r="E15" s="24"/>
      <c r="F15" s="19"/>
      <c r="G15" s="18"/>
      <c r="H15" s="199">
        <f aca="true" t="shared" si="1" ref="H15:H23">IF(AND(C15&lt;&gt;"",D15&lt;&gt;"",E15&lt;&gt;"",F15&lt;&gt;"",G15&lt;&gt;""),IF(D15&lt;=5,E15/D15,IF(AND(D15&gt;5,D15&lt;=15),E15/(D15+5)*2,IF(AND(D15&gt;15,D15&lt;=75),E15/(D15+15)*3,IF(D15&gt;75,E15/(D15+45)*4,"")))),"")</f>
      </c>
      <c r="I15" s="199">
        <f aca="true" t="shared" si="2" ref="I15:I23">IF(AND(C15&lt;&gt;"",D15&lt;&gt;"",E15&lt;&gt;"",F15&lt;&gt;"",G15&lt;&gt;""),IF(D15&lt;=5,F15/D15,IF(AND(D15&gt;5,D15&lt;=15),F15/(D15+5)*2,IF(AND(D15&gt;15,D15&lt;=75),F15/(D15+15)*3,IF(D15&gt;75,F15/(D15+45)*4,"")))),"")</f>
      </c>
      <c r="J15" s="245">
        <f aca="true" t="shared" si="3" ref="J15:J23">IF(AND(C15&lt;&gt;"",D15&lt;&gt;"",E15&lt;&gt;"",F15&lt;&gt;"",G15&lt;&gt;""),IF(G15="Da",F15,""),"")</f>
      </c>
    </row>
    <row r="16" spans="2:10" s="80" customFormat="1" ht="12.75">
      <c r="B16" s="139">
        <f t="shared" si="0"/>
        <v>3</v>
      </c>
      <c r="C16" s="169"/>
      <c r="D16" s="1"/>
      <c r="E16" s="24"/>
      <c r="F16" s="19"/>
      <c r="G16" s="18"/>
      <c r="H16" s="199">
        <f t="shared" si="1"/>
      </c>
      <c r="I16" s="199">
        <f t="shared" si="2"/>
      </c>
      <c r="J16" s="245">
        <f t="shared" si="3"/>
      </c>
    </row>
    <row r="17" spans="2:10" s="80" customFormat="1" ht="12.75">
      <c r="B17" s="139">
        <f t="shared" si="0"/>
        <v>4</v>
      </c>
      <c r="C17" s="169"/>
      <c r="D17" s="1"/>
      <c r="E17" s="24"/>
      <c r="F17" s="19"/>
      <c r="G17" s="18"/>
      <c r="H17" s="199">
        <f t="shared" si="1"/>
      </c>
      <c r="I17" s="199">
        <f t="shared" si="2"/>
      </c>
      <c r="J17" s="245">
        <f t="shared" si="3"/>
      </c>
    </row>
    <row r="18" spans="2:10" s="80" customFormat="1" ht="12.75">
      <c r="B18" s="139">
        <f t="shared" si="0"/>
        <v>5</v>
      </c>
      <c r="C18" s="169"/>
      <c r="D18" s="1"/>
      <c r="E18" s="24"/>
      <c r="F18" s="19"/>
      <c r="G18" s="18"/>
      <c r="H18" s="199">
        <f t="shared" si="1"/>
      </c>
      <c r="I18" s="199">
        <f t="shared" si="2"/>
      </c>
      <c r="J18" s="245">
        <f t="shared" si="3"/>
      </c>
    </row>
    <row r="19" spans="2:10" s="80" customFormat="1" ht="12.75">
      <c r="B19" s="139">
        <f t="shared" si="0"/>
        <v>6</v>
      </c>
      <c r="C19" s="169"/>
      <c r="D19" s="1"/>
      <c r="E19" s="24"/>
      <c r="F19" s="19"/>
      <c r="G19" s="18"/>
      <c r="H19" s="199">
        <f t="shared" si="1"/>
      </c>
      <c r="I19" s="199">
        <f t="shared" si="2"/>
      </c>
      <c r="J19" s="245">
        <f t="shared" si="3"/>
      </c>
    </row>
    <row r="20" spans="2:10" s="80" customFormat="1" ht="12.75">
      <c r="B20" s="139">
        <f t="shared" si="0"/>
        <v>7</v>
      </c>
      <c r="C20" s="169"/>
      <c r="D20" s="1"/>
      <c r="E20" s="24"/>
      <c r="F20" s="19"/>
      <c r="G20" s="18"/>
      <c r="H20" s="199">
        <f t="shared" si="1"/>
      </c>
      <c r="I20" s="199">
        <f t="shared" si="2"/>
      </c>
      <c r="J20" s="245">
        <f t="shared" si="3"/>
      </c>
    </row>
    <row r="21" spans="2:10" s="80" customFormat="1" ht="12.75">
      <c r="B21" s="139">
        <f t="shared" si="0"/>
        <v>8</v>
      </c>
      <c r="C21" s="169"/>
      <c r="D21" s="1"/>
      <c r="E21" s="24"/>
      <c r="F21" s="19"/>
      <c r="G21" s="18"/>
      <c r="H21" s="199">
        <f t="shared" si="1"/>
      </c>
      <c r="I21" s="199">
        <f t="shared" si="2"/>
      </c>
      <c r="J21" s="245">
        <f t="shared" si="3"/>
      </c>
    </row>
    <row r="22" spans="2:10" s="80" customFormat="1" ht="12.75">
      <c r="B22" s="139">
        <f t="shared" si="0"/>
        <v>9</v>
      </c>
      <c r="C22" s="169"/>
      <c r="D22" s="1"/>
      <c r="E22" s="24"/>
      <c r="F22" s="19"/>
      <c r="G22" s="18"/>
      <c r="H22" s="199">
        <f t="shared" si="1"/>
      </c>
      <c r="I22" s="199">
        <f t="shared" si="2"/>
      </c>
      <c r="J22" s="245">
        <f t="shared" si="3"/>
      </c>
    </row>
    <row r="23" spans="2:10" s="80" customFormat="1" ht="12.75">
      <c r="B23" s="139">
        <f t="shared" si="0"/>
        <v>10</v>
      </c>
      <c r="C23" s="169"/>
      <c r="D23" s="1"/>
      <c r="E23" s="24"/>
      <c r="F23" s="19"/>
      <c r="G23" s="18"/>
      <c r="H23" s="199">
        <f t="shared" si="1"/>
      </c>
      <c r="I23" s="199">
        <f t="shared" si="2"/>
      </c>
      <c r="J23" s="245">
        <f t="shared" si="3"/>
      </c>
    </row>
    <row r="24" spans="1:10" ht="15.75">
      <c r="A24" s="61"/>
      <c r="C24" s="153" t="s">
        <v>101</v>
      </c>
      <c r="G24" s="108"/>
      <c r="H24" s="200"/>
      <c r="I24" s="201"/>
      <c r="J24" s="202"/>
    </row>
    <row r="25" spans="1:10" ht="18.75">
      <c r="A25" s="61"/>
      <c r="C25" s="135"/>
      <c r="G25" s="109"/>
      <c r="H25" s="203" t="s">
        <v>72</v>
      </c>
      <c r="I25" s="204">
        <f>SUM(I14:I24)</f>
        <v>0</v>
      </c>
      <c r="J25" s="205"/>
    </row>
    <row r="26" spans="3:10" ht="18.75">
      <c r="C26" s="74" t="s">
        <v>6</v>
      </c>
      <c r="H26" s="206"/>
      <c r="I26" s="207" t="s">
        <v>73</v>
      </c>
      <c r="J26" s="207">
        <f>SUM(J14:J24)</f>
        <v>0</v>
      </c>
    </row>
    <row r="27" spans="3:10" ht="15">
      <c r="C27" s="68" t="s">
        <v>4</v>
      </c>
      <c r="D27" s="68"/>
      <c r="E27" s="68"/>
      <c r="F27" s="68"/>
      <c r="G27" s="68"/>
      <c r="H27" s="197"/>
      <c r="I27" s="197"/>
      <c r="J27" s="197"/>
    </row>
    <row r="28" spans="3:8" ht="15">
      <c r="C28" s="68"/>
      <c r="D28" s="136"/>
      <c r="E28" s="136"/>
      <c r="F28" s="136"/>
      <c r="G28" s="136"/>
      <c r="H28" s="68"/>
    </row>
  </sheetData>
  <sheetProtection formatCells="0" formatColumns="0" formatRows="0" deleteRows="0"/>
  <mergeCells count="2">
    <mergeCell ref="B2:I4"/>
    <mergeCell ref="B6:J8"/>
  </mergeCells>
  <dataValidations count="4">
    <dataValidation allowBlank="1" showInputMessage="1" showErrorMessage="1" promptTitle="Format date" prompt="Nume1, P1; Nume2, P2; &quot;Titlu&quot;; REVISTA vol (numar) primapag-ultimapag (anul)." sqref="C14:C23"/>
    <dataValidation allowBlank="1" showErrorMessage="1" promptTitle="Inserare linie noua" prompt="1. Deprotejati worksheet-ul &lt;Menu/Tools/Protection..&gt;&#10;2. Inserati pe ultimul rand (Clic dreapta pe numarul curent al liniei si clic INSERT)&#10;3. Reintroduceti protectie &lt;Tool/Protection&gt;" sqref="C24"/>
    <dataValidation allowBlank="1" showErrorMessage="1" sqref="B14:B23"/>
    <dataValidation type="list" allowBlank="1" showInputMessage="1" showErrorMessage="1" sqref="G14:G23">
      <formula1>"Da, Nu"</formula1>
    </dataValidation>
  </dataValidations>
  <printOptions/>
  <pageMargins left="0.38" right="0.41" top="0.12" bottom="0.2" header="0.12" footer="0.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1:M33"/>
  <sheetViews>
    <sheetView zoomScalePageLayoutView="0" workbookViewId="0" topLeftCell="A1">
      <selection activeCell="G18" sqref="G18"/>
    </sheetView>
  </sheetViews>
  <sheetFormatPr defaultColWidth="9.140625" defaultRowHeight="15"/>
  <cols>
    <col min="1" max="1" width="4.7109375" style="17" customWidth="1"/>
    <col min="2" max="2" width="8.57421875" style="17" customWidth="1"/>
    <col min="3" max="3" width="60.57421875" style="17" customWidth="1"/>
    <col min="4" max="4" width="13.421875" style="17" customWidth="1"/>
    <col min="5" max="5" width="13.00390625" style="17" customWidth="1"/>
    <col min="6" max="6" width="12.57421875" style="17" customWidth="1"/>
    <col min="7" max="7" width="10.7109375" style="32" customWidth="1"/>
    <col min="8" max="16384" width="9.140625" style="17" customWidth="1"/>
  </cols>
  <sheetData>
    <row r="1" ht="15">
      <c r="G1" s="17"/>
    </row>
    <row r="2" spans="2:10" ht="15" customHeight="1">
      <c r="B2" s="276" t="s">
        <v>3</v>
      </c>
      <c r="C2" s="277"/>
      <c r="D2" s="277"/>
      <c r="E2" s="277"/>
      <c r="F2" s="277"/>
      <c r="G2" s="49"/>
      <c r="H2" s="49"/>
      <c r="J2" s="49"/>
    </row>
    <row r="3" spans="2:10" ht="15">
      <c r="B3" s="277"/>
      <c r="C3" s="277"/>
      <c r="D3" s="277"/>
      <c r="E3" s="277"/>
      <c r="F3" s="277"/>
      <c r="G3" s="49"/>
      <c r="H3" s="49"/>
      <c r="I3" s="49"/>
      <c r="J3" s="49"/>
    </row>
    <row r="4" spans="2:10" ht="15">
      <c r="B4" s="277"/>
      <c r="C4" s="277"/>
      <c r="D4" s="277"/>
      <c r="E4" s="277"/>
      <c r="F4" s="277"/>
      <c r="G4" s="49"/>
      <c r="H4" s="49"/>
      <c r="I4" s="49"/>
      <c r="J4" s="49"/>
    </row>
    <row r="5" spans="2:10" ht="15">
      <c r="B5" s="84"/>
      <c r="C5" s="84"/>
      <c r="D5" s="84"/>
      <c r="E5" s="84"/>
      <c r="F5" s="84"/>
      <c r="G5" s="82"/>
      <c r="H5" s="82"/>
      <c r="I5" s="82"/>
      <c r="J5" s="82"/>
    </row>
    <row r="6" spans="1:6" ht="14.25" customHeight="1">
      <c r="A6" s="110"/>
      <c r="B6" s="298" t="s">
        <v>74</v>
      </c>
      <c r="C6" s="299"/>
      <c r="D6" s="299"/>
      <c r="E6" s="299"/>
      <c r="F6" s="299"/>
    </row>
    <row r="7" spans="1:13" ht="14.25" customHeight="1">
      <c r="A7" s="106"/>
      <c r="B7" s="299"/>
      <c r="C7" s="299"/>
      <c r="D7" s="299"/>
      <c r="E7" s="299"/>
      <c r="F7" s="299"/>
      <c r="G7" s="17"/>
      <c r="M7" s="32"/>
    </row>
    <row r="8" spans="1:7" s="53" customFormat="1" ht="14.25" customHeight="1">
      <c r="A8" s="105"/>
      <c r="B8" s="299"/>
      <c r="C8" s="299"/>
      <c r="D8" s="299"/>
      <c r="E8" s="299"/>
      <c r="F8" s="299"/>
      <c r="G8" s="52"/>
    </row>
    <row r="9" spans="1:7" s="53" customFormat="1" ht="14.25" customHeight="1">
      <c r="A9" s="51"/>
      <c r="B9" s="51"/>
      <c r="C9" s="51"/>
      <c r="D9" s="51"/>
      <c r="E9" s="51"/>
      <c r="F9" s="51"/>
      <c r="G9" s="52"/>
    </row>
    <row r="10" spans="3:7" ht="14.25" customHeight="1">
      <c r="C10" s="182" t="str">
        <f>CONCATENATE("NUME Prenume: ",UPPER(Verificare!D14)," ",Verificare!D15)</f>
        <v>NUME Prenume:  </v>
      </c>
      <c r="G10" s="17"/>
    </row>
    <row r="11" spans="2:7" ht="14.25" customHeight="1">
      <c r="B11" s="56"/>
      <c r="C11" s="182" t="str">
        <f>CONCATENATE("Functia: ",Verificare!D16)</f>
        <v>Functia: </v>
      </c>
      <c r="G11" s="17"/>
    </row>
    <row r="12" spans="2:7" ht="14.25" customHeight="1">
      <c r="B12" s="56"/>
      <c r="C12" s="182" t="str">
        <f>CONCATENATE("Laborator/Sectia/Filiala: ",Verificare!D19)</f>
        <v>Laborator/Sectia/Filiala: </v>
      </c>
      <c r="G12" s="17"/>
    </row>
    <row r="13" spans="2:7" ht="14.25" customHeight="1">
      <c r="B13" s="56"/>
      <c r="C13" s="182"/>
      <c r="G13" s="17"/>
    </row>
    <row r="14" spans="2:7" s="125" customFormat="1" ht="27.75" customHeight="1">
      <c r="B14" s="121" t="s">
        <v>0</v>
      </c>
      <c r="C14" s="122" t="s">
        <v>76</v>
      </c>
      <c r="D14" s="122" t="s">
        <v>2</v>
      </c>
      <c r="E14" s="122" t="s">
        <v>81</v>
      </c>
      <c r="F14" s="122" t="s">
        <v>7</v>
      </c>
      <c r="G14" s="58"/>
    </row>
    <row r="15" spans="2:7" s="70" customFormat="1" ht="15">
      <c r="B15" s="139">
        <f>ROW()-ROW($B$14)</f>
        <v>1</v>
      </c>
      <c r="C15" s="169"/>
      <c r="D15" s="138"/>
      <c r="E15" s="138"/>
      <c r="F15" s="208">
        <f>IF(AND(C15&lt;&gt;"",D15&lt;&gt;"",E15&lt;&gt;""),IF(D15&lt;=5,E15/D15,IF(AND(D15&gt;5,D15&lt;=15),E15/(D15+5)*2,IF(AND(D15&gt;15,D15&lt;=75),E15/(D15+15)*3,IF(D15&gt;75,E15/(D15+45)*4,"")))),"")</f>
      </c>
      <c r="G15" s="123"/>
    </row>
    <row r="16" spans="2:7" s="70" customFormat="1" ht="15">
      <c r="B16" s="139">
        <f aca="true" t="shared" si="0" ref="B16:B24">ROW()-ROW($B$14)</f>
        <v>2</v>
      </c>
      <c r="C16" s="169"/>
      <c r="D16" s="138"/>
      <c r="E16" s="138"/>
      <c r="F16" s="208">
        <f aca="true" t="shared" si="1" ref="F16:F24">IF(AND(C16&lt;&gt;"",D16&lt;&gt;"",E16&lt;&gt;""),IF(D16&lt;=5,E16/D16,IF(AND(D16&gt;5,D16&lt;=15),E16/(D16+5)*2,IF(AND(D16&gt;15,D16&lt;=75),E16/(D16+15)*3,IF(D16&gt;75,E16/(D16+45)*4,"")))),"")</f>
      </c>
      <c r="G16" s="59"/>
    </row>
    <row r="17" spans="2:7" s="70" customFormat="1" ht="15">
      <c r="B17" s="139">
        <f t="shared" si="0"/>
        <v>3</v>
      </c>
      <c r="C17" s="169"/>
      <c r="D17" s="138"/>
      <c r="E17" s="138"/>
      <c r="F17" s="208">
        <f t="shared" si="1"/>
      </c>
      <c r="G17" s="59"/>
    </row>
    <row r="18" spans="2:7" s="70" customFormat="1" ht="15">
      <c r="B18" s="139">
        <f t="shared" si="0"/>
        <v>4</v>
      </c>
      <c r="C18" s="169"/>
      <c r="D18" s="138"/>
      <c r="E18" s="138"/>
      <c r="F18" s="208">
        <f t="shared" si="1"/>
      </c>
      <c r="G18" s="59"/>
    </row>
    <row r="19" spans="1:7" s="70" customFormat="1" ht="15">
      <c r="A19" s="113"/>
      <c r="B19" s="139">
        <f t="shared" si="0"/>
        <v>5</v>
      </c>
      <c r="C19" s="169"/>
      <c r="D19" s="138"/>
      <c r="E19" s="138"/>
      <c r="F19" s="208">
        <f t="shared" si="1"/>
      </c>
      <c r="G19" s="59"/>
    </row>
    <row r="20" spans="1:7" s="114" customFormat="1" ht="15">
      <c r="A20" s="112"/>
      <c r="B20" s="139">
        <f t="shared" si="0"/>
        <v>6</v>
      </c>
      <c r="C20" s="169"/>
      <c r="D20" s="138"/>
      <c r="E20" s="138"/>
      <c r="F20" s="208">
        <f t="shared" si="1"/>
      </c>
      <c r="G20" s="59"/>
    </row>
    <row r="21" spans="1:7" s="70" customFormat="1" ht="15">
      <c r="A21" s="113"/>
      <c r="B21" s="139">
        <f t="shared" si="0"/>
        <v>7</v>
      </c>
      <c r="C21" s="169"/>
      <c r="D21" s="138"/>
      <c r="E21" s="138"/>
      <c r="F21" s="208">
        <f t="shared" si="1"/>
      </c>
      <c r="G21" s="59"/>
    </row>
    <row r="22" spans="1:7" s="70" customFormat="1" ht="15">
      <c r="A22" s="113"/>
      <c r="B22" s="139">
        <f t="shared" si="0"/>
        <v>8</v>
      </c>
      <c r="C22" s="169"/>
      <c r="D22" s="138"/>
      <c r="E22" s="138"/>
      <c r="F22" s="208">
        <f t="shared" si="1"/>
      </c>
      <c r="G22" s="59"/>
    </row>
    <row r="23" spans="1:7" s="114" customFormat="1" ht="15">
      <c r="A23" s="112"/>
      <c r="B23" s="139">
        <f t="shared" si="0"/>
        <v>9</v>
      </c>
      <c r="C23" s="169"/>
      <c r="D23" s="138"/>
      <c r="E23" s="138"/>
      <c r="F23" s="208">
        <f t="shared" si="1"/>
      </c>
      <c r="G23" s="59"/>
    </row>
    <row r="24" spans="1:7" s="114" customFormat="1" ht="15">
      <c r="A24" s="112"/>
      <c r="B24" s="139">
        <f t="shared" si="0"/>
        <v>10</v>
      </c>
      <c r="C24" s="169"/>
      <c r="D24" s="138"/>
      <c r="E24" s="138"/>
      <c r="F24" s="208">
        <f t="shared" si="1"/>
      </c>
      <c r="G24" s="59"/>
    </row>
    <row r="25" spans="1:7" s="114" customFormat="1" ht="15.75">
      <c r="A25" s="115"/>
      <c r="B25" s="17"/>
      <c r="C25" s="154" t="s">
        <v>101</v>
      </c>
      <c r="D25" s="17"/>
      <c r="E25" s="65"/>
      <c r="F25" s="209"/>
      <c r="G25" s="70"/>
    </row>
    <row r="26" spans="3:9" ht="18.75">
      <c r="C26" s="66"/>
      <c r="E26" s="185" t="s">
        <v>79</v>
      </c>
      <c r="F26" s="210">
        <f>SUM(F15:F25)</f>
        <v>0</v>
      </c>
      <c r="I26" s="67"/>
    </row>
    <row r="27" spans="3:9" ht="15" customHeight="1">
      <c r="C27" s="66"/>
      <c r="I27" s="67"/>
    </row>
    <row r="28" ht="15" customHeight="1">
      <c r="I28" s="81"/>
    </row>
    <row r="29" spans="2:9" ht="15" customHeight="1">
      <c r="B29" s="300" t="s">
        <v>94</v>
      </c>
      <c r="C29" s="300"/>
      <c r="D29" s="300"/>
      <c r="E29" s="300"/>
      <c r="F29" s="300"/>
      <c r="I29" s="81"/>
    </row>
    <row r="30" spans="2:9" ht="15" customHeight="1">
      <c r="B30" s="300"/>
      <c r="C30" s="300"/>
      <c r="D30" s="300"/>
      <c r="E30" s="300"/>
      <c r="F30" s="300"/>
      <c r="I30" s="81"/>
    </row>
    <row r="31" spans="2:7" ht="20.25" customHeight="1">
      <c r="B31" s="300"/>
      <c r="C31" s="300"/>
      <c r="D31" s="300"/>
      <c r="E31" s="300"/>
      <c r="F31" s="300"/>
      <c r="G31" s="17"/>
    </row>
    <row r="32" spans="2:7" ht="15">
      <c r="B32" s="297" t="s">
        <v>75</v>
      </c>
      <c r="C32" s="297"/>
      <c r="F32" s="32"/>
      <c r="G32" s="17"/>
    </row>
    <row r="33" spans="2:6" ht="15">
      <c r="B33" s="68" t="s">
        <v>4</v>
      </c>
      <c r="F33" s="32"/>
    </row>
  </sheetData>
  <sheetProtection formatCells="0" formatColumns="0" formatRows="0" deleteColumns="0"/>
  <mergeCells count="4">
    <mergeCell ref="B32:C32"/>
    <mergeCell ref="B2:F4"/>
    <mergeCell ref="B6:F8"/>
    <mergeCell ref="B29:F31"/>
  </mergeCells>
  <dataValidations count="2">
    <dataValidation allowBlank="1" showInputMessage="1" showErrorMessage="1" promptTitle="Format text" prompt="Nume1, P1; Nume2, P2; &quot;Titlu&quot;; REVISTA vol (numar) primapag-ultimapag (anul)." sqref="C15"/>
    <dataValidation allowBlank="1" showErrorMessage="1" promptTitle="Inserare linie noua" prompt="1. Deprotejati worksheet-ul &lt;Menu/Tools/Protection..&gt;&#10;2. Inserati pe ultimul rand (Clic dreapta pe numarul curent al liniei si clic INSERT)&#10;3. Reintroduceti protectie &lt;Tool/Protection&gt;" sqref="C25"/>
  </dataValidations>
  <printOptions/>
  <pageMargins left="0.45" right="0.41" top="0.13" bottom="0.2" header="0.13" footer="0.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8"/>
  <dimension ref="A1:K33"/>
  <sheetViews>
    <sheetView zoomScale="80" zoomScaleNormal="80" zoomScalePageLayoutView="0" workbookViewId="0" topLeftCell="A1">
      <selection activeCell="D25" sqref="D25"/>
    </sheetView>
  </sheetViews>
  <sheetFormatPr defaultColWidth="9.140625" defaultRowHeight="15"/>
  <cols>
    <col min="1" max="1" width="4.7109375" style="2" customWidth="1"/>
    <col min="2" max="2" width="8.57421875" style="2" customWidth="1"/>
    <col min="3" max="3" width="51.140625" style="2" customWidth="1"/>
    <col min="4" max="4" width="123.8515625" style="2" customWidth="1"/>
    <col min="5" max="5" width="10.7109375" style="3" customWidth="1"/>
    <col min="6" max="16384" width="9.140625" style="2" customWidth="1"/>
  </cols>
  <sheetData>
    <row r="1" ht="15">
      <c r="E1" s="2"/>
    </row>
    <row r="2" spans="2:8" ht="15" customHeight="1">
      <c r="B2" s="301" t="s">
        <v>3</v>
      </c>
      <c r="C2" s="302"/>
      <c r="D2" s="302"/>
      <c r="E2" s="23"/>
      <c r="F2" s="23"/>
      <c r="H2" s="23"/>
    </row>
    <row r="3" spans="2:8" ht="15">
      <c r="B3" s="302"/>
      <c r="C3" s="302"/>
      <c r="D3" s="302"/>
      <c r="E3" s="23"/>
      <c r="F3" s="23"/>
      <c r="G3" s="23"/>
      <c r="H3" s="23"/>
    </row>
    <row r="4" spans="2:8" ht="15">
      <c r="B4" s="302"/>
      <c r="C4" s="302"/>
      <c r="D4" s="302"/>
      <c r="E4" s="23"/>
      <c r="F4" s="23"/>
      <c r="G4" s="23"/>
      <c r="H4" s="23"/>
    </row>
    <row r="5" spans="1:4" ht="14.25" customHeight="1">
      <c r="A5" s="116"/>
      <c r="B5" s="116"/>
      <c r="C5" s="116"/>
      <c r="D5" s="116"/>
    </row>
    <row r="6" spans="1:11" ht="14.25" customHeight="1">
      <c r="A6" s="117"/>
      <c r="B6" s="303" t="s">
        <v>98</v>
      </c>
      <c r="C6" s="304"/>
      <c r="D6" s="304"/>
      <c r="E6" s="2"/>
      <c r="K6" s="3"/>
    </row>
    <row r="7" spans="1:5" s="6" customFormat="1" ht="14.25" customHeight="1">
      <c r="A7" s="118"/>
      <c r="B7" s="304"/>
      <c r="C7" s="304"/>
      <c r="D7" s="304"/>
      <c r="E7" s="5"/>
    </row>
    <row r="8" spans="1:5" s="6" customFormat="1" ht="14.25" customHeight="1">
      <c r="A8" s="118"/>
      <c r="B8" s="304"/>
      <c r="C8" s="304"/>
      <c r="D8" s="304"/>
      <c r="E8" s="5"/>
    </row>
    <row r="9" spans="1:5" s="6" customFormat="1" ht="14.25" customHeight="1">
      <c r="A9" s="7"/>
      <c r="B9" s="8"/>
      <c r="C9" s="4"/>
      <c r="E9" s="5"/>
    </row>
    <row r="10" spans="3:5" ht="14.25" customHeight="1">
      <c r="C10" s="184" t="str">
        <f>CONCATENATE("NUME Prenume: ",UPPER(Verificare!D14)," ",Verificare!D15)</f>
        <v>NUME Prenume:  </v>
      </c>
      <c r="E10" s="2"/>
    </row>
    <row r="11" spans="2:5" ht="14.25" customHeight="1">
      <c r="B11" s="9"/>
      <c r="C11" s="184" t="str">
        <f>CONCATENATE("Functia: ",Verificare!D16)</f>
        <v>Functia: </v>
      </c>
      <c r="E11" s="2"/>
    </row>
    <row r="12" spans="2:5" ht="14.25" customHeight="1">
      <c r="B12" s="9"/>
      <c r="C12" s="184" t="str">
        <f>CONCATENATE("Laborator/Sectia/Filiala: ",Verificare!D19)</f>
        <v>Laborator/Sectia/Filiala: </v>
      </c>
      <c r="E12" s="2"/>
    </row>
    <row r="13" spans="2:5" ht="14.25" customHeight="1">
      <c r="B13" s="9"/>
      <c r="C13" s="184"/>
      <c r="E13" s="2"/>
    </row>
    <row r="14" spans="2:5" s="129" customFormat="1" ht="27.75" customHeight="1">
      <c r="B14" s="121" t="s">
        <v>0</v>
      </c>
      <c r="C14" s="124" t="s">
        <v>91</v>
      </c>
      <c r="D14" s="124" t="s">
        <v>90</v>
      </c>
      <c r="E14" s="10"/>
    </row>
    <row r="15" spans="2:5" s="3" customFormat="1" ht="48">
      <c r="B15" s="139">
        <f>ROW()-ROW($B$14)</f>
        <v>1</v>
      </c>
      <c r="C15" s="16" t="s">
        <v>95</v>
      </c>
      <c r="D15" s="16" t="s">
        <v>26</v>
      </c>
      <c r="E15" s="11"/>
    </row>
    <row r="16" spans="2:5" s="3" customFormat="1" ht="15">
      <c r="B16" s="139">
        <f aca="true" t="shared" si="0" ref="B16:B24">ROW()-ROW($B$14)</f>
        <v>2</v>
      </c>
      <c r="C16" s="16" t="s">
        <v>24</v>
      </c>
      <c r="D16" s="20"/>
      <c r="E16" s="11"/>
    </row>
    <row r="17" spans="2:5" s="3" customFormat="1" ht="15">
      <c r="B17" s="139">
        <f t="shared" si="0"/>
        <v>3</v>
      </c>
      <c r="C17" s="16" t="s">
        <v>25</v>
      </c>
      <c r="D17" s="20"/>
      <c r="E17" s="11"/>
    </row>
    <row r="18" spans="2:5" s="3" customFormat="1" ht="15">
      <c r="B18" s="139">
        <f t="shared" si="0"/>
        <v>4</v>
      </c>
      <c r="C18" s="269"/>
      <c r="D18" s="20"/>
      <c r="E18" s="11"/>
    </row>
    <row r="19" spans="1:5" s="3" customFormat="1" ht="15">
      <c r="A19" s="102"/>
      <c r="B19" s="139">
        <f t="shared" si="0"/>
        <v>5</v>
      </c>
      <c r="C19" s="16"/>
      <c r="D19" s="20"/>
      <c r="E19" s="11"/>
    </row>
    <row r="20" spans="1:5" ht="15">
      <c r="A20" s="119"/>
      <c r="B20" s="139">
        <f t="shared" si="0"/>
        <v>6</v>
      </c>
      <c r="C20" s="16"/>
      <c r="D20" s="20"/>
      <c r="E20" s="11"/>
    </row>
    <row r="21" spans="1:5" s="3" customFormat="1" ht="15">
      <c r="A21" s="102"/>
      <c r="B21" s="139">
        <f t="shared" si="0"/>
        <v>7</v>
      </c>
      <c r="C21" s="16"/>
      <c r="D21" s="20"/>
      <c r="E21" s="11"/>
    </row>
    <row r="22" spans="1:5" s="3" customFormat="1" ht="15">
      <c r="A22" s="102"/>
      <c r="B22" s="139">
        <f t="shared" si="0"/>
        <v>8</v>
      </c>
      <c r="C22" s="16"/>
      <c r="D22" s="20"/>
      <c r="E22" s="11"/>
    </row>
    <row r="23" spans="1:5" ht="15">
      <c r="A23" s="119"/>
      <c r="B23" s="139">
        <f t="shared" si="0"/>
        <v>9</v>
      </c>
      <c r="C23" s="16"/>
      <c r="D23" s="20"/>
      <c r="E23" s="11"/>
    </row>
    <row r="24" spans="1:5" ht="15">
      <c r="A24" s="119"/>
      <c r="B24" s="139">
        <f t="shared" si="0"/>
        <v>10</v>
      </c>
      <c r="C24" s="16"/>
      <c r="D24" s="20"/>
      <c r="E24" s="11"/>
    </row>
    <row r="25" spans="1:5" ht="15">
      <c r="A25" s="120"/>
      <c r="B25" s="12"/>
      <c r="C25" s="154" t="s">
        <v>101</v>
      </c>
      <c r="D25" s="3"/>
      <c r="E25" s="2"/>
    </row>
    <row r="26" ht="15" customHeight="1">
      <c r="D26" s="13"/>
    </row>
    <row r="27" spans="4:7" ht="15" customHeight="1">
      <c r="D27" s="111"/>
      <c r="E27" s="111"/>
      <c r="F27" s="111"/>
      <c r="G27" s="14"/>
    </row>
    <row r="28" spans="2:6" ht="15" customHeight="1">
      <c r="B28" s="300" t="s">
        <v>99</v>
      </c>
      <c r="C28" s="300"/>
      <c r="D28" s="300"/>
      <c r="E28" s="111"/>
      <c r="F28" s="111"/>
    </row>
    <row r="29" spans="2:6" ht="15">
      <c r="B29" s="300"/>
      <c r="C29" s="300"/>
      <c r="D29" s="300"/>
      <c r="F29" s="111"/>
    </row>
    <row r="30" spans="2:6" ht="15">
      <c r="B30" s="297" t="s">
        <v>75</v>
      </c>
      <c r="C30" s="297"/>
      <c r="F30" s="32"/>
    </row>
    <row r="31" spans="2:3" ht="15">
      <c r="B31" s="68" t="s">
        <v>4</v>
      </c>
      <c r="C31" s="17"/>
    </row>
    <row r="33" ht="15">
      <c r="E33" s="2"/>
    </row>
  </sheetData>
  <sheetProtection/>
  <mergeCells count="4">
    <mergeCell ref="B2:D4"/>
    <mergeCell ref="B6:D8"/>
    <mergeCell ref="B30:C30"/>
    <mergeCell ref="B28:D29"/>
  </mergeCells>
  <dataValidations count="3">
    <dataValidation allowBlank="1" showInputMessage="1" showErrorMessage="1" promptTitle="Format text" prompt="Nume1, P1; Nume2, P2; &quot;Titlu&quot;; REVISTA vol (numar) primapag-ultimapag (anul)." sqref="C15"/>
    <dataValidation allowBlank="1" showInputMessage="1" showErrorMessage="1" promptTitle=" Citari" prompt="Pentru a introduce mai multe linii in celula folositi ALT+ENTER&#10;Dupa editarea celulei folositi  ENTER&#10;Formatul citarilor este:&#10;Nume1, P1; Nume2, P2; &quot;Titlu&quot;; REVISTA vol (numar) primapag-ultimapag (anul)." sqref="D15"/>
    <dataValidation allowBlank="1" showInputMessage="1" showErrorMessage="1" promptTitle="Inserare linie noua" prompt="1. Deprotejati worksheet-ul &lt;Menu/Tools/Protection..&gt;&#10;2. Inserati pe ultimul rand (Clic dreapta pe numarul curent al liniei si clic INSERT)&#10;3. Reintroduceti protectie &lt;Tool/Protection&gt;" sqref="C25"/>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11"/>
  <dimension ref="B2:L19"/>
  <sheetViews>
    <sheetView zoomScalePageLayoutView="0" workbookViewId="0" topLeftCell="A1">
      <selection activeCell="D14" sqref="D14"/>
    </sheetView>
  </sheetViews>
  <sheetFormatPr defaultColWidth="9.140625" defaultRowHeight="15"/>
  <cols>
    <col min="3" max="3" width="36.57421875" style="0" customWidth="1"/>
    <col min="4" max="4" width="11.8515625" style="0" customWidth="1"/>
  </cols>
  <sheetData>
    <row r="1" ht="15" customHeight="1"/>
    <row r="2" spans="2:12" ht="15" customHeight="1">
      <c r="B2" s="276" t="s">
        <v>3</v>
      </c>
      <c r="C2" s="276"/>
      <c r="D2" s="276"/>
      <c r="E2" s="276"/>
      <c r="F2" s="276"/>
      <c r="G2" s="276"/>
      <c r="H2" s="276"/>
      <c r="I2" s="276"/>
      <c r="J2" s="276"/>
      <c r="K2" s="188"/>
      <c r="L2" s="188"/>
    </row>
    <row r="3" spans="2:12" ht="15">
      <c r="B3" s="276"/>
      <c r="C3" s="276"/>
      <c r="D3" s="276"/>
      <c r="E3" s="276"/>
      <c r="F3" s="276"/>
      <c r="G3" s="276"/>
      <c r="H3" s="276"/>
      <c r="I3" s="276"/>
      <c r="J3" s="276"/>
      <c r="K3" s="188"/>
      <c r="L3" s="188"/>
    </row>
    <row r="4" spans="2:12" ht="15">
      <c r="B4" s="276"/>
      <c r="C4" s="276"/>
      <c r="D4" s="276"/>
      <c r="E4" s="276"/>
      <c r="F4" s="276"/>
      <c r="G4" s="276"/>
      <c r="H4" s="276"/>
      <c r="I4" s="276"/>
      <c r="J4" s="276"/>
      <c r="K4" s="188"/>
      <c r="L4" s="188"/>
    </row>
    <row r="6" spans="2:12" ht="15" customHeight="1">
      <c r="B6" s="298" t="s">
        <v>137</v>
      </c>
      <c r="C6" s="298"/>
      <c r="D6" s="298"/>
      <c r="E6" s="298"/>
      <c r="F6" s="298"/>
      <c r="G6" s="298"/>
      <c r="H6" s="298"/>
      <c r="I6" s="298"/>
      <c r="J6" s="298"/>
      <c r="K6" s="189"/>
      <c r="L6" s="189"/>
    </row>
    <row r="7" spans="2:12" ht="15" customHeight="1">
      <c r="B7" s="298"/>
      <c r="C7" s="298"/>
      <c r="D7" s="298"/>
      <c r="E7" s="298"/>
      <c r="F7" s="298"/>
      <c r="G7" s="298"/>
      <c r="H7" s="298"/>
      <c r="I7" s="298"/>
      <c r="J7" s="298"/>
      <c r="K7" s="189"/>
      <c r="L7" s="189"/>
    </row>
    <row r="8" spans="2:12" ht="15" customHeight="1">
      <c r="B8" s="298"/>
      <c r="C8" s="298"/>
      <c r="D8" s="298"/>
      <c r="E8" s="298"/>
      <c r="F8" s="298"/>
      <c r="G8" s="298"/>
      <c r="H8" s="298"/>
      <c r="I8" s="298"/>
      <c r="J8" s="298"/>
      <c r="K8" s="189"/>
      <c r="L8" s="189"/>
    </row>
    <row r="10" s="17" customFormat="1" ht="14.25" customHeight="1">
      <c r="C10" s="182" t="str">
        <f>CONCATENATE("NUME Prenume: ",UPPER(Verificare!D14)," ",Verificare!D15)</f>
        <v>NUME Prenume:  </v>
      </c>
    </row>
    <row r="11" spans="2:3" s="17" customFormat="1" ht="14.25" customHeight="1">
      <c r="B11" s="56"/>
      <c r="C11" s="182" t="str">
        <f>CONCATENATE("Functia: ",Verificare!D16)</f>
        <v>Functia: </v>
      </c>
    </row>
    <row r="12" spans="2:3" s="17" customFormat="1" ht="14.25" customHeight="1">
      <c r="B12" s="56"/>
      <c r="C12" s="182" t="str">
        <f>CONCATENATE("Laborator/Sectia/Filiala: ",Verificare!D19)</f>
        <v>Laborator/Sectia/Filiala: </v>
      </c>
    </row>
    <row r="14" spans="2:4" ht="15">
      <c r="B14" s="225" t="s">
        <v>0</v>
      </c>
      <c r="C14" s="225" t="s">
        <v>140</v>
      </c>
      <c r="D14" s="225" t="s">
        <v>197</v>
      </c>
    </row>
    <row r="15" spans="2:4" ht="15">
      <c r="B15" s="191">
        <v>1</v>
      </c>
      <c r="C15" s="190" t="s">
        <v>138</v>
      </c>
      <c r="D15" s="211"/>
    </row>
    <row r="19" spans="3:4" ht="15">
      <c r="C19" s="167" t="s">
        <v>139</v>
      </c>
      <c r="D19" s="167"/>
    </row>
  </sheetData>
  <sheetProtection/>
  <mergeCells count="2">
    <mergeCell ref="B2:J4"/>
    <mergeCell ref="B6:J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dc:creator>
  <cp:keywords/>
  <dc:description/>
  <cp:lastModifiedBy>Nicolae Sima</cp:lastModifiedBy>
  <cp:lastPrinted>2013-02-17T21:31:57Z</cp:lastPrinted>
  <dcterms:created xsi:type="dcterms:W3CDTF">2006-09-16T00:00:00Z</dcterms:created>
  <dcterms:modified xsi:type="dcterms:W3CDTF">2020-03-04T13:08:29Z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